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6" i="1" l="1"/>
  <c r="Q17" i="1"/>
  <c r="Q15" i="1"/>
  <c r="N17" i="1"/>
  <c r="O16" i="1"/>
  <c r="N16" i="1"/>
  <c r="N15" i="1"/>
  <c r="Q14" i="1"/>
  <c r="Q13" i="1" l="1"/>
  <c r="Q12" i="1"/>
  <c r="Q19" i="1" l="1"/>
  <c r="Q18" i="1"/>
  <c r="Q21" i="1"/>
  <c r="Q11" i="1" l="1"/>
  <c r="Q20" i="1" l="1"/>
  <c r="Q22" i="1" l="1"/>
  <c r="Q23" i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<sst xmlns="http://schemas.openxmlformats.org/spreadsheetml/2006/main" count="1274" uniqueCount="862">
  <si>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</si>
  <si>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</si>
  <si>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</si>
  <si>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</si>
  <si>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</si>
  <si>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</si>
  <si>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</si>
  <si>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</si>
  <si>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</si>
  <si>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</si>
  <si>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</si>
  <si>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</si>
  <si>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</si>
  <si>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</si>
  <si>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</si>
  <si>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</si>
  <si>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</si>
  <si>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</si>
  <si>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</si>
  <si>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</si>
  <si>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</si>
  <si>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</si>
  <si>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</si>
  <si>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</si>
  <si>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</si>
  <si>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</si>
  <si>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</si>
  <si>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</si>
  <si>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</si>
  <si>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</si>
  <si>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</si>
  <si>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</si>
  <si>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</si>
  <si>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</si>
  <si>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</si>
  <si>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</si>
  <si>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</si>
  <si>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</si>
  <si>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</si>
  <si>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</si>
  <si>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</si>
  <si>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</si>
  <si>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</si>
  <si>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</si>
  <si>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</si>
  <si>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</si>
  <si>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</si>
  <si>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</si>
  <si>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</si>
  <si>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</si>
  <si>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</si>
  <si>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</si>
  <si>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</si>
  <si>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</si>
  <si>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</si>
  <si>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</si>
  <si>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</si>
  <si>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</si>
  <si>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</si>
  <si>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</si>
  <si>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</si>
  <si>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</si>
  <si>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</si>
  <si>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</si>
  <si>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</si>
  <si>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</si>
  <si>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</si>
  <si>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</si>
  <si>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</si>
  <si>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</si>
  <si>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</si>
  <si>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</si>
  <si>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</si>
  <si>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</si>
  <si>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</si>
  <si>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</si>
  <si>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</si>
  <si>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</si>
  <si>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</si>
  <si>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</si>
  <si>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</si>
  <si>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</si>
  <si>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</si>
  <si>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</si>
  <si>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</si>
  <si>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</si>
  <si>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</si>
  <si>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</si>
  <si>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</si>
  <si>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</si>
  <si>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</si>
  <si>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</si>
  <si>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</si>
  <si>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</si>
  <si>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</si>
  <si>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</si>
  <si>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</si>
  <si>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</si>
  <si>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</si>
  <si>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</si>
  <si>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</si>
  <si>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</si>
  <si>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</si>
  <si>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</si>
  <si>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</si>
  <si>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</si>
  <si>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</si>
  <si>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</si>
  <si>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</si>
  <si>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</si>
  <si>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</si>
  <si>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</si>
  <si>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</si>
  <si>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</si>
  <si>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</si>
  <si>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</si>
  <si>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</si>
  <si>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</si>
  <si>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</si>
  <si>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</si>
  <si>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</si>
  <si>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</si>
  <si>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</si>
  <si>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</si>
  <si>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</si>
  <si>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</si>
  <si>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</si>
  <si>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</si>
  <si>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</si>
  <si>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</si>
  <si>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</si>
  <si>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</si>
  <si>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</si>
  <si>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</si>
  <si>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</si>
  <si>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</si>
  <si>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</si>
  <si>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</si>
  <si>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</si>
  <si>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</si>
  <si>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</si>
  <si>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</si>
  <si>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</si>
  <si>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</si>
  <si>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</si>
  <si>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</si>
  <si>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</si>
  <si>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</si>
  <si>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</si>
  <si>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</si>
  <si>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</si>
  <si>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</si>
  <si>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</si>
  <si>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</si>
  <si>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</si>
  <si>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</si>
  <si>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</si>
  <si>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</si>
  <si>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</si>
  <si>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</si>
  <si>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</si>
  <si>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</si>
  <si>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</si>
  <si>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</si>
  <si>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</si>
  <si>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</si>
  <si>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</si>
  <si>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</si>
  <si>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</si>
  <si>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</si>
  <si>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</si>
  <si>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</si>
  <si>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</si>
  <si>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</si>
  <si>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</si>
  <si>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</si>
  <si>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</si>
  <si>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</si>
  <si>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</si>
  <si>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</si>
  <si>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</si>
  <si>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</si>
  <si>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</si>
  <si>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</si>
  <si>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</si>
  <si>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</si>
  <si>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</si>
  <si>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</si>
  <si>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</si>
  <si>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</si>
  <si>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</si>
  <si>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</si>
  <si>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</si>
  <si>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</si>
  <si>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</si>
  <si>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</si>
  <si>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</si>
  <si>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</si>
  <si>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</si>
  <si>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</si>
  <si>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</si>
  <si>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</si>
  <si>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</si>
  <si>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</si>
  <si>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</si>
  <si>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</si>
  <si>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</si>
  <si>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</si>
  <si>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</si>
  <si>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</si>
  <si>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</si>
  <si>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</si>
  <si>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</si>
  <si>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</si>
  <si>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</si>
  <si>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</si>
  <si>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</si>
  <si>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</si>
  <si>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</si>
  <si>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</si>
  <si>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</si>
  <si>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</si>
  <si>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</si>
  <si>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</si>
  <si>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</si>
  <si>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</si>
  <si>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</si>
  <si>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</si>
  <si>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</si>
  <si>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</si>
  <si>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</si>
  <si>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</si>
  <si>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</si>
  <si>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</si>
  <si>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</si>
  <si>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</si>
  <si>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</si>
  <si>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</si>
  <si>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</si>
  <si>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</si>
  <si>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</si>
  <si>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</si>
  <si>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</si>
  <si>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</si>
  <si>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</si>
  <si>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</si>
  <si>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</si>
  <si>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</si>
  <si>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</si>
  <si>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</si>
  <si>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</si>
  <si>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</si>
  <si>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</si>
  <si>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</si>
  <si>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</si>
  <si>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</si>
  <si>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</si>
  <si>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</si>
  <si>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</si>
  <si>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</si>
  <si>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</si>
  <si>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</si>
  <si>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</si>
  <si>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</si>
  <si>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</si>
  <si>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</si>
  <si>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</si>
  <si>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</si>
  <si>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</si>
  <si>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</si>
  <si>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</si>
  <si>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</si>
  <si>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</si>
  <si>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</si>
  <si>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</si>
  <si>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</si>
  <si>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</si>
  <si>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</si>
  <si>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</si>
  <si>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</si>
  <si>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</si>
  <si>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</si>
  <si>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</si>
  <si>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</si>
  <si>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</si>
  <si>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</si>
  <si>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</si>
  <si>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</si>
  <si>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</si>
  <si>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</si>
  <si>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</si>
  <si>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</si>
  <si>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</si>
  <si>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</si>
  <si>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</si>
  <si>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</si>
  <si>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</si>
  <si>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</si>
  <si>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</si>
  <si>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</si>
  <si>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</si>
  <si>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</si>
  <si>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</si>
  <si>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</si>
  <si>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</si>
  <si>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</si>
  <si>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</si>
  <si>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</si>
  <si>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</si>
  <si>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</si>
  <si>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</si>
  <si>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</si>
  <si>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</si>
  <si>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</si>
  <si>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</si>
  <si>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</si>
  <si>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</si>
  <si>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</si>
  <si>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</si>
  <si>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</si>
  <si>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</si>
  <si>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</si>
  <si>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</si>
  <si>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</si>
  <si>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</si>
  <si>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</si>
  <si>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</si>
  <si>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</si>
  <si>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</si>
  <si>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</si>
  <si>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</si>
  <si>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</si>
  <si>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</si>
  <si>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</si>
  <si>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</si>
  <si>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</si>
  <si>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</si>
  <si>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</si>
  <si>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</si>
  <si>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</si>
  <si>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</si>
  <si>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</si>
  <si>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</si>
  <si>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</si>
  <si>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</si>
  <si>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</si>
  <si>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</si>
  <si>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</si>
  <si>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</si>
  <si>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</si>
  <si>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</si>
  <si>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</si>
  <si>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</si>
  <si>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</si>
  <si>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</si>
  <si>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</si>
  <si>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</si>
  <si>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</si>
  <si>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</si>
  <si>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</si>
  <si>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</si>
  <si>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</si>
  <si>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</si>
  <si>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</si>
  <si>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</si>
  <si>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</si>
  <si>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</si>
  <si>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</si>
  <si>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</si>
  <si>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</si>
  <si>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</si>
  <si>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</si>
  <si>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</si>
  <si>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</si>
  <si>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</si>
  <si>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</si>
  <si>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</si>
  <si>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</si>
  <si>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</si>
  <si>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</si>
  <si>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</si>
  <si>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</si>
  <si>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</si>
  <si>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</si>
  <si>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</si>
  <si>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</si>
  <si>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</si>
  <si>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</si>
  <si>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</si>
  <si>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</si>
  <si>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</si>
  <si>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</si>
  <si>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</si>
  <si>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</si>
  <si>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</si>
  <si>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</si>
  <si>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</si>
  <si>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</si>
  <si>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</si>
  <si>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</si>
  <si>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</si>
  <si>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</si>
  <si>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</si>
  <si>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</si>
  <si>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</si>
  <si>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</si>
  <si>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</si>
  <si>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</si>
  <si>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</si>
  <si>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</si>
  <si>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</si>
  <si>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</si>
  <si>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</si>
  <si>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</si>
  <si>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</si>
  <si>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</si>
  <si>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</si>
  <si>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</si>
  <si>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</si>
  <si>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</si>
  <si>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</si>
  <si>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</si>
  <si>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</si>
  <si>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</si>
  <si>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</si>
  <si>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</si>
  <si>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</si>
  <si>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</si>
  <si>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</si>
  <si>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</si>
  <si>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</si>
  <si>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</si>
  <si>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</si>
  <si>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</si>
  <si>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</si>
  <si>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</si>
  <si>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</si>
  <si>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</si>
  <si>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</si>
  <si>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</si>
  <si>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</si>
  <si>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</si>
  <si>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</si>
  <si>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</si>
  <si>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</si>
  <si>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</si>
  <si>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</si>
  <si>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</si>
  <si>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</si>
  <si>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</si>
  <si>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</si>
  <si>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</si>
  <si>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</si>
  <si>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</si>
  <si>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</si>
  <si>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</si>
  <si>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</si>
  <si>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</si>
  <si>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</si>
  <si>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</si>
  <si>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</si>
  <si>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</si>
  <si>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</si>
  <si>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</si>
  <si>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</si>
  <si>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</si>
  <si>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</si>
  <si>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</si>
  <si>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</si>
  <si>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</si>
  <si>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</si>
  <si>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</si>
  <si>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</si>
  <si>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</si>
  <si>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</si>
  <si>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</si>
  <si>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</si>
  <si>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</si>
  <si>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</si>
  <si>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</si>
  <si>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</si>
  <si>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</si>
  <si>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</si>
  <si>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</si>
  <si>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</si>
  <si>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</si>
  <si>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</si>
  <si>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</si>
  <si>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</si>
  <si>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</si>
  <si>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</si>
  <si>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</si>
  <si>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</si>
  <si>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</si>
  <si>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</si>
  <si>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</si>
  <si>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</si>
  <si>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</si>
  <si>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</si>
  <si>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</si>
  <si>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</si>
  <si>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</si>
  <si>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</si>
  <si>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</si>
  <si>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</si>
  <si>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</si>
  <si>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</si>
  <si>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</si>
  <si>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</si>
  <si>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</si>
  <si>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</si>
  <si>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</si>
  <si>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</si>
  <si>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</si>
  <si>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</si>
  <si>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</si>
  <si>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</si>
  <si>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</si>
  <si>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</si>
  <si>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</si>
  <si>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</si>
  <si>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</si>
  <si>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</si>
  <si>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</si>
  <si>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</si>
  <si>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</si>
  <si>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</si>
  <si>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</si>
  <si>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</si>
  <si>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</si>
  <si>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</si>
  <si>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</si>
  <si>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</si>
  <si>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</si>
  <si>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</si>
  <si>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</si>
  <si>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</si>
  <si>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</si>
  <si>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</si>
  <si>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</si>
  <si>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</si>
  <si>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</si>
  <si>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</si>
  <si>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</si>
  <si>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</si>
  <si>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</si>
  <si>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</si>
  <si>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</si>
  <si>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</si>
  <si>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</si>
  <si>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</si>
  <si>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</si>
  <si>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</si>
  <si>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</si>
  <si>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</si>
  <si>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</si>
  <si>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</si>
  <si>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</si>
  <si>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</si>
  <si>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</si>
  <si>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</si>
  <si>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</si>
  <si>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</si>
  <si>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</si>
  <si>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</si>
  <si>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</si>
  <si>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</si>
  <si>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</si>
  <si>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</si>
  <si>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</si>
  <si>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</si>
  <si>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</si>
  <si>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</si>
  <si>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</si>
  <si>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</si>
  <si>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</si>
  <si>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</si>
  <si>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</si>
  <si>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</si>
  <si>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</si>
  <si>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</si>
  <si>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</si>
  <si>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</si>
  <si>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</si>
  <si>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</si>
  <si>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</si>
  <si>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</si>
  <si>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</si>
  <si>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</si>
  <si>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</si>
  <si>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</si>
  <si>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</si>
  <si>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</si>
  <si>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</si>
  <si>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</si>
  <si>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</si>
  <si>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</si>
  <si>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</si>
  <si>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</si>
  <si>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</si>
  <si>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</si>
  <si>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</si>
  <si>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</si>
  <si>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</si>
  <si>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</si>
  <si>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</si>
  <si>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</si>
  <si>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</si>
  <si>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</si>
  <si>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</si>
  <si>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</si>
  <si>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</si>
  <si>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</si>
  <si>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</si>
  <si>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</si>
  <si>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</si>
  <si>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</si>
  <si>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</si>
  <si>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</si>
  <si>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</si>
  <si>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</si>
  <si>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</si>
  <si>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</si>
  <si>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</si>
  <si>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</si>
  <si>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</si>
  <si>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</si>
  <si>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</si>
  <si>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</si>
  <si>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</si>
  <si>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</si>
  <si>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</si>
  <si>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</si>
  <si>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</si>
  <si>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</si>
  <si>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</si>
  <si>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</si>
  <si>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</si>
  <si>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</si>
  <si>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</si>
  <si>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</si>
  <si>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</si>
  <si>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</si>
  <si>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</si>
  <si>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</si>
  <si>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</si>
  <si>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</si>
  <si>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</si>
  <si>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</si>
  <si>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</si>
  <si>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</si>
  <si>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</si>
  <si>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</si>
  <si>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</si>
  <si>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</si>
  <si>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</si>
  <si>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</si>
  <si>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</si>
  <si>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</si>
  <si>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</si>
  <si>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</si>
  <si>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</si>
  <si>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</si>
  <si>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</si>
  <si>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</si>
  <si>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</si>
  <si>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</si>
  <si>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</si>
  <si>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</si>
  <si>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</si>
  <si>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</si>
  <si>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</si>
  <si>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</si>
  <si>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</si>
  <si>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</si>
  <si>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</si>
  <si>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</si>
  <si>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</si>
  <si>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</si>
  <si>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</si>
  <si>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</si>
  <si>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</si>
  <si>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</si>
  <si>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</si>
  <si>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</si>
  <si>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</si>
  <si>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</si>
  <si>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</si>
  <si>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</si>
  <si>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</si>
  <si>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</si>
  <si>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</si>
  <si>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</si>
  <si>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</si>
  <si>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</si>
  <si>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</si>
  <si>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</si>
  <si>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</si>
  <si>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</si>
  <si>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</si>
  <si>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</si>
  <si>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</si>
  <si>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</si>
  <si>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</si>
  <si>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</si>
  <si>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</si>
  <si>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</si>
  <si>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</si>
  <si>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</si>
  <si>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</si>
  <si>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</si>
  <si>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</si>
  <si>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</si>
  <si>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</si>
  <si>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</si>
  <si>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</si>
  <si>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</si>
  <si>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</si>
  <si>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</si>
  <si>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</si>
  <si>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</si>
  <si>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</si>
  <si>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</si>
  <si>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</si>
  <si>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</si>
  <si>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</si>
  <si>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</si>
  <si>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</si>
  <si>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</si>
  <si>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</si>
  <si>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</si>
  <si>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</si>
  <si>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</si>
  <si>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</si>
  <si>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</si>
  <si>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</si>
  <si>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</si>
  <si>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</si>
  <si>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</si>
  <si>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</si>
  <si>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</si>
  <si>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</si>
  <si>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</si>
  <si>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</si>
  <si>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</si>
  <si>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</si>
  <si>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</si>
  <si>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</si>
  <si>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</si>
  <si>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</si>
  <si>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</si>
  <si>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</si>
  <si>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</si>
  <si>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</si>
  <si>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</si>
  <si>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</si>
  <si>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</si>
  <si>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</si>
  <si>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</si>
  <si>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</si>
  <si>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</si>
  <si>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</si>
  <si>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</si>
  <si>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</si>
  <si>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</si>
  <si>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</si>
  <si>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</si>
  <si>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</si>
  <si>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</si>
  <si>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</si>
  <si>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</si>
  <si>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</si>
  <si>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</si>
  <si>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</si>
  <si>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</si>
  <si>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</si>
  <si>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</si>
  <si>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</si>
  <si>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</si>
  <si>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</si>
  <si>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</si>
  <si>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</si>
  <si>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</si>
  <si>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</si>
  <si>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</si>
  <si>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</si>
  <si>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</si>
  <si>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</si>
  <si>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</si>
  <si>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</si>
  <si>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</si>
  <si>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</si>
  <si>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</si>
  <si>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</si>
  <si>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</si>
  <si>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</si>
  <si>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</si>
  <si>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</si>
  <si>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</si>
  <si>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</si>
  <si>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</si>
  <si>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</si>
  <si>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</si>
  <si>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</si>
  <si>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</si>
  <si>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</si>
  <si>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</si>
  <si>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</si>
  <si>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</si>
  <si>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</si>
  <si>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</si>
  <si>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</si>
  <si>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</si>
  <si>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</si>
  <si>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</si>
  <si>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</si>
  <si>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</si>
  <si>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</si>
  <si>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</si>
  <si>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</si>
  <si>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</si>
  <si>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</si>
  <si>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</si>
  <si>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</si>
  <si>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</si>
  <si>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</si>
  <si>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</si>
  <si>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</si>
  <si>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</si>
  <si>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</si>
  <si>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</si>
  <si>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</si>
  <si>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</si>
  <si>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</si>
  <si>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</si>
  <si>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</si>
  <si>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</si>
  <si>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</si>
  <si>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</si>
  <si>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</si>
  <si>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</si>
  <si>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</si>
  <si>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</si>
  <si>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</si>
  <si>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</si>
  <si>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</si>
  <si>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</si>
  <si>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</si>
  <si>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</si>
  <si>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</si>
  <si>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</si>
  <si>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</si>
  <si>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</si>
  <si>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AYAGON</t>
  </si>
  <si>
    <t>RODAQUIN</t>
  </si>
  <si>
    <t>CURVA 90º RL A-234 SCH40 1´´</t>
  </si>
  <si>
    <t>TAPA GORRO A-234 SCH40 1.1/2´´</t>
  </si>
  <si>
    <t>RODAMIENTO SKF 6306-2RS1</t>
  </si>
  <si>
    <t>RODAMIENTO SKF 6204-2RSH</t>
  </si>
  <si>
    <t>escuadra metálica 30cnt STANLEY</t>
  </si>
  <si>
    <t>REMACHE POP 4,8x16mm</t>
  </si>
  <si>
    <t>huincha medir 5 metros 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</si>
</sst>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 horizontal="left"/>
      <protection locked="0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3" fontId="22" fillId="2" borderId="18" xfId="0" applyNumberFormat="1" applyFont="1" applyFill="1" applyBorder="1" applyAlignment="1" applyProtection="1">
      <alignment horizontal="center"/>
    </xf>
    <xf numFmtId="1" fontId="22" fillId="2" borderId="18" xfId="0" applyNumberFormat="1" applyFont="1" applyFill="1" applyBorder="1" applyAlignment="1" applyProtection="1">
      <alignment horizontal="center"/>
      <protection locked="0"/>
    </xf>
    <xf numFmtId="3" fontId="22" fillId="2" borderId="2" xfId="0" applyNumberFormat="1" applyFont="1" applyFill="1" applyBorder="1" applyAlignment="1" applyProtection="1">
      <alignment horizontal="center"/>
    </xf>
    <xf numFmtId="3" fontId="22" fillId="0" borderId="18" xfId="0" applyNumberFormat="1" applyFont="1" applyFill="1" applyBorder="1" applyAlignment="1" applyProtection="1">
      <alignment horizontal="center"/>
    </xf>
    <xf numFmtId="1" fontId="22" fillId="0" borderId="18" xfId="0" applyNumberFormat="1" applyFont="1" applyFill="1" applyBorder="1" applyAlignment="1" applyProtection="1">
      <alignment horizontal="center"/>
      <protection locked="0"/>
    </xf>
    <xf numFmtId="3" fontId="22" fillId="0" borderId="2" xfId="0" applyNumberFormat="1" applyFont="1" applyFill="1" applyBorder="1" applyAlignment="1" applyProtection="1">
      <alignment horizontal="center"/>
    </xf>
    <xf numFmtId="0" fontId="19" fillId="2" borderId="18" xfId="0" applyNumberFormat="1" applyFont="1" applyFill="1" applyBorder="1" applyAlignment="1" applyProtection="1">
      <alignment horizontal="center"/>
      <protection locked="0"/>
    </xf>
    <xf numFmtId="0" fontId="19" fillId="0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8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topLeftCell="A7" zoomScaleNormal="100" workbookViewId="0">
      <selection activeCell="C16" sqref="C16:E16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3289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102" t="s">
        <v>561</v>
      </c>
      <c r="E4" s="83" t="s">
        <v>12</v>
      </c>
      <c r="F4" s="31"/>
      <c r="G4" s="31"/>
      <c r="H4" s="32"/>
      <c r="I4" s="83" t="s">
        <v>9</v>
      </c>
      <c r="J4" s="107">
        <f>VLOOKUP(D4,CLIENTES,10,FALSE)</f>
        <v>0</v>
      </c>
      <c r="K4" s="20"/>
    </row>
    <row r="5" spans="2:21" x14ac:dyDescent="0.25">
      <c r="B5" s="33"/>
      <c r="C5" s="34"/>
      <c r="D5" s="103"/>
      <c r="E5" s="122" t="str">
        <f>VLOOKUP(D4,CLIENTES,4,FALSE)</f>
        <v>Lago Llanquihue 02925</v>
      </c>
      <c r="F5" s="122"/>
      <c r="G5" s="122"/>
      <c r="H5" s="122"/>
      <c r="I5" s="122"/>
      <c r="J5" s="123"/>
      <c r="K5" s="20"/>
    </row>
    <row r="6" spans="2:21" ht="17.25" customHeight="1" x14ac:dyDescent="0.25">
      <c r="B6" s="72" t="s">
        <v>25</v>
      </c>
      <c r="C6" s="73"/>
      <c r="D6" s="104" t="str">
        <f>VLOOKUP(D4,CLIENTES,2,FALSE)</f>
        <v>GRASAS COMERCIALES GRASCO S.A</v>
      </c>
      <c r="E6" s="73" t="s">
        <v>7</v>
      </c>
      <c r="F6" s="122" t="str">
        <f>VLOOKUP(D4,CLIENTES,5,FALSE)</f>
        <v>SAN BERNARDO</v>
      </c>
      <c r="G6" s="122"/>
      <c r="H6" s="122"/>
      <c r="I6" s="106">
        <f>VLOOKUP(D4,CLIENTES,11,FALSE)</f>
        <v>0</v>
      </c>
      <c r="J6" s="105"/>
    </row>
    <row r="7" spans="2:21" x14ac:dyDescent="0.25">
      <c r="B7" s="72" t="s">
        <v>23</v>
      </c>
      <c r="C7" s="73"/>
      <c r="D7" s="104" t="str">
        <f>VLOOKUP(D4,CLIENTES,3,FALSE)</f>
        <v xml:space="preserve">GRASAS COMERCIALES </v>
      </c>
      <c r="E7" s="73" t="s">
        <v>8</v>
      </c>
      <c r="F7" s="122" t="str">
        <f>VLOOKUP(D4,CLIENTES,6,FALSE)</f>
        <v>STGO</v>
      </c>
      <c r="G7" s="122"/>
      <c r="H7" s="122"/>
      <c r="I7" s="73" t="s">
        <v>24</v>
      </c>
      <c r="J7" s="108" t="str">
        <f>VLOOKUP(D4,CLIENTES,8,FALSE)</f>
        <v>Jose Mateluna</v>
      </c>
      <c r="M7" s="53"/>
      <c r="N7" s="53"/>
    </row>
    <row r="8" spans="2:21" ht="15.75" thickBot="1" x14ac:dyDescent="0.3">
      <c r="B8" s="133" t="s">
        <v>26</v>
      </c>
      <c r="C8" s="134"/>
      <c r="D8" s="104" t="str">
        <f>VLOOKUP(D4,CLIENTES,7,FALSE)</f>
        <v>30 dias</v>
      </c>
      <c r="E8" s="73" t="s">
        <v>11</v>
      </c>
      <c r="F8" s="122" t="str">
        <f>VLOOKUP(D4,CLIENTES,12,FALSE)</f>
        <v>Jaime Guzman</v>
      </c>
      <c r="G8" s="122"/>
      <c r="H8" s="122"/>
      <c r="I8" s="73" t="s">
        <v>14</v>
      </c>
      <c r="J8" s="109">
        <f ca="1">TODAY()</f>
        <v>42324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0" t="s">
        <v>22</v>
      </c>
      <c r="D10" s="131"/>
      <c r="E10" s="132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 t="s">
        <v>853</v>
      </c>
      <c r="M10" s="49" t="s">
        <v>854</v>
      </c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89">
        <v>1</v>
      </c>
      <c r="C11" s="113" t="s">
        <v>855</v>
      </c>
      <c r="D11" s="114"/>
      <c r="E11" s="115"/>
      <c r="F11" s="96">
        <v>6</v>
      </c>
      <c r="G11" s="96" t="s">
        <v>21</v>
      </c>
      <c r="H11" s="97">
        <f>VLOOKUP(B11,COTIZADO,8,FALSE)</f>
        <v>468</v>
      </c>
      <c r="I11" s="98">
        <v>0</v>
      </c>
      <c r="J11" s="99">
        <f t="shared" ref="J11:J28" si="0">F11*H11*(1-I11/100)</f>
        <v>2808</v>
      </c>
      <c r="K11" s="28">
        <v>1</v>
      </c>
      <c r="L11" s="53">
        <v>312</v>
      </c>
      <c r="M11" s="53"/>
      <c r="N11" s="50"/>
      <c r="O11" s="51"/>
      <c r="P11" s="44">
        <v>1.5</v>
      </c>
      <c r="Q11" s="45">
        <f t="shared" ref="Q11:Q16" si="1">L11</f>
        <v>312</v>
      </c>
      <c r="R11" s="46">
        <f>Q11*P11</f>
        <v>468</v>
      </c>
    </row>
    <row r="12" spans="2:21" ht="15" customHeight="1" x14ac:dyDescent="0.25">
      <c r="B12" s="149">
        <v>2</v>
      </c>
      <c r="C12" s="124" t="s">
        <v>856</v>
      </c>
      <c r="D12" s="125"/>
      <c r="E12" s="126"/>
      <c r="F12" s="101">
        <v>2</v>
      </c>
      <c r="G12" s="101" t="s">
        <v>21</v>
      </c>
      <c r="H12" s="143">
        <f t="shared" ref="H12:H28" si="2">VLOOKUP(B12,COTIZADO,8,FALSE)</f>
        <v>916.5</v>
      </c>
      <c r="I12" s="144">
        <v>0</v>
      </c>
      <c r="J12" s="145">
        <f t="shared" si="0"/>
        <v>1833</v>
      </c>
      <c r="K12" s="28">
        <v>2</v>
      </c>
      <c r="L12" s="53">
        <v>611</v>
      </c>
      <c r="M12" s="53"/>
      <c r="O12" s="51"/>
      <c r="P12" s="44">
        <v>1.5</v>
      </c>
      <c r="Q12" s="45">
        <f t="shared" si="1"/>
        <v>611</v>
      </c>
      <c r="R12" s="46">
        <f t="shared" ref="R12:R28" si="3">Q12*P12</f>
        <v>916.5</v>
      </c>
    </row>
    <row r="13" spans="2:21" ht="15" customHeight="1" x14ac:dyDescent="0.25">
      <c r="B13" s="150">
        <v>3</v>
      </c>
      <c r="C13" s="119" t="s">
        <v>858</v>
      </c>
      <c r="D13" s="120"/>
      <c r="E13" s="121"/>
      <c r="F13" s="100">
        <v>6</v>
      </c>
      <c r="G13" s="100" t="s">
        <v>21</v>
      </c>
      <c r="H13" s="146">
        <f t="shared" si="2"/>
        <v>5205</v>
      </c>
      <c r="I13" s="147">
        <v>0</v>
      </c>
      <c r="J13" s="148">
        <f t="shared" si="0"/>
        <v>31230</v>
      </c>
      <c r="K13" s="28">
        <v>3</v>
      </c>
      <c r="L13" s="53"/>
      <c r="M13" s="53">
        <v>3470</v>
      </c>
      <c r="O13" s="51"/>
      <c r="P13" s="44">
        <v>1.5</v>
      </c>
      <c r="Q13" s="45">
        <f>M13</f>
        <v>3470</v>
      </c>
      <c r="R13" s="46">
        <f t="shared" si="3"/>
        <v>5205</v>
      </c>
    </row>
    <row r="14" spans="2:21" x14ac:dyDescent="0.25">
      <c r="B14" s="149">
        <v>4</v>
      </c>
      <c r="C14" s="119" t="s">
        <v>857</v>
      </c>
      <c r="D14" s="120"/>
      <c r="E14" s="121"/>
      <c r="F14" s="100">
        <v>6</v>
      </c>
      <c r="G14" s="100" t="s">
        <v>21</v>
      </c>
      <c r="H14" s="143">
        <f t="shared" si="2"/>
        <v>13710</v>
      </c>
      <c r="I14" s="144">
        <v>0</v>
      </c>
      <c r="J14" s="145">
        <f t="shared" si="0"/>
        <v>82260</v>
      </c>
      <c r="K14" s="28">
        <v>4</v>
      </c>
      <c r="L14" s="53"/>
      <c r="M14" s="53">
        <v>9140</v>
      </c>
      <c r="N14" s="53"/>
      <c r="O14" s="51"/>
      <c r="P14" s="44">
        <v>1.5</v>
      </c>
      <c r="Q14" s="45">
        <f>M14</f>
        <v>9140</v>
      </c>
      <c r="R14" s="46">
        <f t="shared" si="3"/>
        <v>13710</v>
      </c>
    </row>
    <row r="15" spans="2:21" s="20" customFormat="1" ht="15" customHeight="1" x14ac:dyDescent="0.25">
      <c r="B15" s="150">
        <v>5</v>
      </c>
      <c r="C15" s="127" t="s">
        <v>859</v>
      </c>
      <c r="D15" s="128"/>
      <c r="E15" s="129"/>
      <c r="F15" s="101">
        <v>1</v>
      </c>
      <c r="G15" s="101" t="s">
        <v>21</v>
      </c>
      <c r="H15" s="146">
        <f t="shared" si="2"/>
        <v>15732</v>
      </c>
      <c r="I15" s="147">
        <v>0</v>
      </c>
      <c r="J15" s="148">
        <f t="shared" si="0"/>
        <v>15732</v>
      </c>
      <c r="K15" s="41">
        <v>5</v>
      </c>
      <c r="L15" s="53"/>
      <c r="N15" s="42">
        <f>26220*0.6</f>
        <v>15732</v>
      </c>
      <c r="O15" s="51"/>
      <c r="P15" s="44">
        <v>1</v>
      </c>
      <c r="Q15" s="45">
        <f>N15</f>
        <v>15732</v>
      </c>
      <c r="R15" s="47">
        <f t="shared" si="3"/>
        <v>15732</v>
      </c>
      <c r="S15" s="42"/>
    </row>
    <row r="16" spans="2:21" x14ac:dyDescent="0.25">
      <c r="B16" s="149">
        <v>6</v>
      </c>
      <c r="C16" s="119" t="s">
        <v>861</v>
      </c>
      <c r="D16" s="120"/>
      <c r="E16" s="121"/>
      <c r="F16" s="100">
        <v>1</v>
      </c>
      <c r="G16" s="100" t="s">
        <v>21</v>
      </c>
      <c r="H16" s="143">
        <f>VLOOKUP(B16,COTIZADO,8,FALSE)</f>
        <v>14364</v>
      </c>
      <c r="I16" s="144">
        <v>0</v>
      </c>
      <c r="J16" s="145">
        <f t="shared" si="0"/>
        <v>14364</v>
      </c>
      <c r="K16" s="28">
        <v>6</v>
      </c>
      <c r="L16" s="53"/>
      <c r="M16" s="53"/>
      <c r="N16" s="50">
        <f>10290*0.6</f>
        <v>6174</v>
      </c>
      <c r="O16" s="51">
        <f>23940*0.6</f>
        <v>14364</v>
      </c>
      <c r="P16" s="44">
        <v>1</v>
      </c>
      <c r="Q16" s="45">
        <f>O16</f>
        <v>14364</v>
      </c>
      <c r="R16" s="46">
        <f t="shared" si="3"/>
        <v>14364</v>
      </c>
    </row>
    <row r="17" spans="2:19" x14ac:dyDescent="0.25">
      <c r="B17" s="149">
        <v>7</v>
      </c>
      <c r="C17" s="119" t="s">
        <v>860</v>
      </c>
      <c r="D17" s="120"/>
      <c r="E17" s="121"/>
      <c r="F17" s="100">
        <v>100</v>
      </c>
      <c r="G17" s="100" t="s">
        <v>21</v>
      </c>
      <c r="H17" s="143">
        <f>R17</f>
        <v>15.36</v>
      </c>
      <c r="I17" s="144">
        <v>0</v>
      </c>
      <c r="J17" s="145">
        <f t="shared" si="0"/>
        <v>1536</v>
      </c>
      <c r="K17" s="28">
        <v>7</v>
      </c>
      <c r="L17" s="50"/>
      <c r="M17" s="53"/>
      <c r="N17" s="42">
        <f>25.6*0.6</f>
        <v>15.36</v>
      </c>
      <c r="O17" s="51"/>
      <c r="P17" s="44">
        <v>1</v>
      </c>
      <c r="Q17" s="45">
        <f t="shared" ref="Q16:Q17" si="4">N17</f>
        <v>15.36</v>
      </c>
      <c r="R17" s="46">
        <f t="shared" si="3"/>
        <v>15.36</v>
      </c>
    </row>
    <row r="18" spans="2:19" s="20" customFormat="1" x14ac:dyDescent="0.25">
      <c r="B18" s="90">
        <v>8</v>
      </c>
      <c r="C18" s="119"/>
      <c r="D18" s="120"/>
      <c r="E18" s="121"/>
      <c r="F18" s="100"/>
      <c r="G18" s="100"/>
      <c r="H18" s="110">
        <f>R18</f>
        <v>0</v>
      </c>
      <c r="I18" s="111">
        <v>0</v>
      </c>
      <c r="J18" s="112">
        <f t="shared" si="0"/>
        <v>0</v>
      </c>
      <c r="K18" s="41">
        <v>8</v>
      </c>
      <c r="L18" s="50"/>
      <c r="M18" s="50"/>
      <c r="N18" s="51"/>
      <c r="O18" s="51"/>
      <c r="P18" s="44">
        <v>1.5</v>
      </c>
      <c r="Q18" s="45">
        <f>O18</f>
        <v>0</v>
      </c>
      <c r="R18" s="47">
        <f t="shared" si="3"/>
        <v>0</v>
      </c>
      <c r="S18" s="42"/>
    </row>
    <row r="19" spans="2:19" ht="15" customHeight="1" x14ac:dyDescent="0.25">
      <c r="B19" s="90">
        <v>9</v>
      </c>
      <c r="C19" s="113"/>
      <c r="D19" s="114"/>
      <c r="E19" s="115"/>
      <c r="F19" s="100"/>
      <c r="G19" s="100"/>
      <c r="H19" s="110">
        <f t="shared" si="2"/>
        <v>0</v>
      </c>
      <c r="I19" s="111">
        <v>0</v>
      </c>
      <c r="J19" s="112">
        <f t="shared" si="0"/>
        <v>0</v>
      </c>
      <c r="K19" s="28">
        <v>9</v>
      </c>
      <c r="L19" s="53"/>
      <c r="M19" s="50"/>
      <c r="N19" s="51"/>
      <c r="O19" s="51"/>
      <c r="P19" s="44">
        <v>1.5</v>
      </c>
      <c r="Q19" s="45">
        <f>O19</f>
        <v>0</v>
      </c>
      <c r="R19" s="46">
        <f t="shared" si="3"/>
        <v>0</v>
      </c>
    </row>
    <row r="20" spans="2:19" x14ac:dyDescent="0.25">
      <c r="B20" s="90">
        <v>10</v>
      </c>
      <c r="C20" s="113"/>
      <c r="D20" s="114"/>
      <c r="E20" s="115"/>
      <c r="F20" s="100"/>
      <c r="G20" s="100"/>
      <c r="H20" s="110">
        <f t="shared" si="2"/>
        <v>0</v>
      </c>
      <c r="I20" s="111">
        <v>0</v>
      </c>
      <c r="J20" s="112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ref="Q20" si="5">L20</f>
        <v>0</v>
      </c>
      <c r="R20" s="46">
        <f t="shared" si="3"/>
        <v>0</v>
      </c>
    </row>
    <row r="21" spans="2:19" x14ac:dyDescent="0.25">
      <c r="B21" s="90">
        <v>11</v>
      </c>
      <c r="C21" s="113"/>
      <c r="D21" s="114"/>
      <c r="E21" s="115"/>
      <c r="F21" s="100"/>
      <c r="G21" s="100"/>
      <c r="H21" s="110">
        <f t="shared" si="2"/>
        <v>0</v>
      </c>
      <c r="I21" s="111">
        <v>0</v>
      </c>
      <c r="J21" s="112">
        <f t="shared" si="0"/>
        <v>0</v>
      </c>
      <c r="K21" s="28">
        <v>11</v>
      </c>
      <c r="L21" s="53"/>
      <c r="M21" s="50"/>
      <c r="N21" s="51"/>
      <c r="O21" s="51"/>
      <c r="P21" s="44">
        <v>1.5</v>
      </c>
      <c r="Q21" s="45">
        <f>N21</f>
        <v>0</v>
      </c>
      <c r="R21" s="46">
        <f t="shared" si="3"/>
        <v>0</v>
      </c>
    </row>
    <row r="22" spans="2:19" x14ac:dyDescent="0.25">
      <c r="B22" s="90">
        <v>12</v>
      </c>
      <c r="C22" s="113"/>
      <c r="D22" s="114"/>
      <c r="E22" s="115"/>
      <c r="F22" s="100"/>
      <c r="G22" s="100"/>
      <c r="H22" s="110">
        <f t="shared" si="2"/>
        <v>0</v>
      </c>
      <c r="I22" s="111">
        <v>0</v>
      </c>
      <c r="J22" s="112">
        <f t="shared" si="0"/>
        <v>0</v>
      </c>
      <c r="K22" s="28">
        <v>12</v>
      </c>
      <c r="L22" s="53"/>
      <c r="M22" s="53"/>
      <c r="N22" s="51"/>
      <c r="P22" s="44">
        <v>1.5</v>
      </c>
      <c r="Q22" s="45">
        <f t="shared" ref="Q22:Q28" si="6">L22</f>
        <v>0</v>
      </c>
      <c r="R22" s="46">
        <f t="shared" si="3"/>
        <v>0</v>
      </c>
    </row>
    <row r="23" spans="2:19" x14ac:dyDescent="0.25">
      <c r="B23" s="90">
        <v>13</v>
      </c>
      <c r="C23" s="113"/>
      <c r="D23" s="114"/>
      <c r="E23" s="115"/>
      <c r="F23" s="100"/>
      <c r="G23" s="100"/>
      <c r="H23" s="110">
        <f t="shared" si="2"/>
        <v>0</v>
      </c>
      <c r="I23" s="111">
        <v>0</v>
      </c>
      <c r="J23" s="112">
        <f t="shared" si="0"/>
        <v>0</v>
      </c>
      <c r="K23" s="28">
        <v>13</v>
      </c>
      <c r="M23" s="50"/>
      <c r="O23" s="51"/>
      <c r="P23" s="44">
        <v>1.5</v>
      </c>
      <c r="Q23" s="45">
        <f t="shared" si="6"/>
        <v>0</v>
      </c>
      <c r="R23" s="46">
        <f t="shared" si="3"/>
        <v>0</v>
      </c>
    </row>
    <row r="24" spans="2:19" x14ac:dyDescent="0.25">
      <c r="B24" s="90">
        <v>14</v>
      </c>
      <c r="C24" s="113"/>
      <c r="D24" s="114"/>
      <c r="E24" s="115"/>
      <c r="F24" s="100"/>
      <c r="G24" s="100"/>
      <c r="H24" s="110">
        <f t="shared" si="2"/>
        <v>0</v>
      </c>
      <c r="I24" s="111">
        <v>0</v>
      </c>
      <c r="J24" s="112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6"/>
        <v>0</v>
      </c>
      <c r="R24" s="46">
        <f t="shared" si="3"/>
        <v>0</v>
      </c>
    </row>
    <row r="25" spans="2:19" x14ac:dyDescent="0.25">
      <c r="B25" s="90">
        <v>15</v>
      </c>
      <c r="C25" s="113"/>
      <c r="D25" s="114"/>
      <c r="E25" s="115"/>
      <c r="F25" s="100"/>
      <c r="G25" s="100"/>
      <c r="H25" s="110">
        <f t="shared" si="2"/>
        <v>0</v>
      </c>
      <c r="I25" s="111">
        <v>0</v>
      </c>
      <c r="J25" s="112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6"/>
        <v>0</v>
      </c>
      <c r="R25" s="46">
        <f t="shared" si="3"/>
        <v>0</v>
      </c>
    </row>
    <row r="26" spans="2:19" x14ac:dyDescent="0.25">
      <c r="B26" s="90">
        <v>16</v>
      </c>
      <c r="C26" s="113"/>
      <c r="D26" s="114"/>
      <c r="E26" s="115"/>
      <c r="F26" s="100"/>
      <c r="G26" s="100"/>
      <c r="H26" s="110">
        <f t="shared" si="2"/>
        <v>0</v>
      </c>
      <c r="I26" s="111">
        <v>0</v>
      </c>
      <c r="J26" s="112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6"/>
        <v>0</v>
      </c>
      <c r="R26" s="46">
        <f t="shared" si="3"/>
        <v>0</v>
      </c>
      <c r="S26" s="42">
        <v>578</v>
      </c>
    </row>
    <row r="27" spans="2:19" x14ac:dyDescent="0.25">
      <c r="B27" s="90">
        <v>17</v>
      </c>
      <c r="C27" s="113"/>
      <c r="D27" s="114"/>
      <c r="E27" s="115"/>
      <c r="F27" s="100"/>
      <c r="G27" s="100"/>
      <c r="H27" s="110">
        <f t="shared" si="2"/>
        <v>0</v>
      </c>
      <c r="I27" s="111">
        <v>0</v>
      </c>
      <c r="J27" s="112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6"/>
        <v>0</v>
      </c>
      <c r="R27" s="46">
        <f t="shared" si="3"/>
        <v>0</v>
      </c>
      <c r="S27" s="42">
        <v>1584</v>
      </c>
    </row>
    <row r="28" spans="2:19" ht="15.75" thickBot="1" x14ac:dyDescent="0.3">
      <c r="B28" s="90">
        <v>18</v>
      </c>
      <c r="C28" s="116"/>
      <c r="D28" s="117"/>
      <c r="E28" s="118"/>
      <c r="F28" s="100"/>
      <c r="G28" s="100"/>
      <c r="H28" s="110">
        <f t="shared" si="2"/>
        <v>0</v>
      </c>
      <c r="I28" s="111">
        <v>0</v>
      </c>
      <c r="J28" s="112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6"/>
        <v>0</v>
      </c>
      <c r="R28" s="46">
        <f t="shared" si="3"/>
        <v>0</v>
      </c>
      <c r="S28" s="42">
        <v>2272</v>
      </c>
    </row>
    <row r="29" spans="2:19" x14ac:dyDescent="0.25">
      <c r="B29" s="62" t="s">
        <v>667</v>
      </c>
      <c r="C29" s="63"/>
      <c r="D29" s="135"/>
      <c r="E29" s="135"/>
      <c r="F29" s="136"/>
      <c r="G29" s="64" t="s">
        <v>3</v>
      </c>
      <c r="H29" s="65"/>
      <c r="I29" s="66"/>
      <c r="J29" s="91">
        <f>SUM(J11:J28)</f>
        <v>149763</v>
      </c>
      <c r="L29" s="43"/>
      <c r="N29" s="51"/>
      <c r="Q29" s="8">
        <v>0</v>
      </c>
    </row>
    <row r="30" spans="2:19" x14ac:dyDescent="0.25">
      <c r="B30" s="67"/>
      <c r="C30" s="68"/>
      <c r="D30" s="137"/>
      <c r="E30" s="137"/>
      <c r="F30" s="138"/>
      <c r="G30" s="69" t="s">
        <v>13</v>
      </c>
      <c r="H30" s="70"/>
      <c r="I30" s="71">
        <v>0</v>
      </c>
      <c r="J30" s="92">
        <f>J29*I30</f>
        <v>0</v>
      </c>
      <c r="L30" s="43"/>
      <c r="N30" s="51"/>
    </row>
    <row r="31" spans="2:19" x14ac:dyDescent="0.25">
      <c r="B31" s="72"/>
      <c r="C31" s="73"/>
      <c r="D31" s="139"/>
      <c r="E31" s="139"/>
      <c r="F31" s="140"/>
      <c r="G31" s="74" t="s">
        <v>4</v>
      </c>
      <c r="H31" s="68"/>
      <c r="I31" s="75"/>
      <c r="J31" s="92">
        <f>J29-J30</f>
        <v>149763</v>
      </c>
      <c r="L31" s="43"/>
      <c r="N31" s="51"/>
    </row>
    <row r="32" spans="2:19" x14ac:dyDescent="0.25">
      <c r="B32" s="72"/>
      <c r="C32" s="73"/>
      <c r="D32" s="139"/>
      <c r="E32" s="139"/>
      <c r="F32" s="140"/>
      <c r="G32" s="69">
        <v>0.19</v>
      </c>
      <c r="H32" s="70"/>
      <c r="I32" s="71">
        <v>0.19</v>
      </c>
      <c r="J32" s="92">
        <f>J31*I32</f>
        <v>28454.97</v>
      </c>
      <c r="N32" s="51"/>
    </row>
    <row r="33" spans="2:14" ht="15.75" thickBot="1" x14ac:dyDescent="0.3">
      <c r="B33" s="76"/>
      <c r="C33" s="77"/>
      <c r="D33" s="141"/>
      <c r="E33" s="141"/>
      <c r="F33" s="142"/>
      <c r="G33" s="78" t="s">
        <v>2</v>
      </c>
      <c r="H33" s="79"/>
      <c r="I33" s="80"/>
      <c r="J33" s="93">
        <f>J31+J32</f>
        <v>178217.97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D29:F29"/>
    <mergeCell ref="D30:F30"/>
    <mergeCell ref="D31:F31"/>
    <mergeCell ref="D32:F32"/>
    <mergeCell ref="D33:F33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62" sqref="B62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hidden="1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4" t="s">
        <v>842</v>
      </c>
      <c r="C179" s="95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</row>
    <row r="182" spans="1:14" hidden="1" x14ac:dyDescent="0.2">
      <c r="A182" s="55">
        <v>185</v>
      </c>
    </row>
    <row r="183" spans="1:14" hidden="1" x14ac:dyDescent="0.2">
      <c r="A183" s="55">
        <v>186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GRASAS COMERCIALES GRASCO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2015-11-16T19:55:08Z</cp:lastPrinted>
  <dcterms:created xsi:type="dcterms:W3CDTF">2013-07-12T05:01:37Z</dcterms:created>
  <dcterms:modified xsi:type="dcterms:W3CDTF">2015-11-16T20:21:57Z</dcterms:modified>
</cp:coreProperties>
</file>