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<sst xmlns="http://schemas.openxmlformats.org/spreadsheetml/2006/main" count="848" uniqueCount="613">
  <si>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</si>
  <si>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</si>
  <si>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</si>
  <si>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</si>
  <si>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</si>
  <si>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</si>
  <si>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</si>
  <si>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</si>
  <si>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</si>
  <si>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</si>
  <si>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</si>
  <si>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</si>
  <si>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</si>
  <si>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</si>
  <si>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</si>
  <si>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</si>
  <si>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</si>
  <si>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</si>
  <si>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</si>
  <si>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</si>
  <si>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</si>
  <si>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</si>
  <si>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</si>
  <si>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</si>
  <si>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</si>
  <si>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</si>
  <si>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</si>
  <si>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</si>
  <si>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</si>
  <si>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</si>
  <si>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</si>
  <si>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</si>
  <si>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</si>
  <si>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</si>
  <si>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</si>
  <si>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</si>
  <si>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</si>
  <si>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</si>
  <si>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</si>
  <si>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</si>
  <si>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</si>
  <si>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</si>
  <si>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</si>
  <si>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</si>
  <si>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</si>
  <si>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</si>
  <si>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</si>
  <si>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</si>
  <si>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</si>
  <si>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</si>
  <si>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</si>
  <si>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</si>
  <si>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</si>
  <si>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</si>
  <si>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</si>
  <si>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</si>
  <si>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</si>
  <si>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</si>
  <si>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</si>
  <si>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</si>
  <si>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</si>
  <si>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</si>
  <si>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</si>
  <si>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</si>
  <si>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</si>
  <si>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</si>
  <si>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</si>
  <si>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</si>
  <si>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</si>
  <si>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</si>
  <si>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</si>
  <si>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</si>
  <si>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</si>
  <si>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</si>
  <si>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</si>
  <si>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</si>
  <si>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</si>
  <si>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</si>
  <si>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</si>
  <si>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</si>
  <si>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</si>
  <si>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</si>
  <si>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</si>
  <si>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</si>
  <si>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</si>
  <si>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</si>
  <si>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</si>
  <si>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</si>
  <si>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</si>
  <si>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</si>
  <si>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</si>
  <si>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</si>
  <si>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</si>
  <si>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</si>
  <si>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</si>
  <si>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</si>
  <si>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</si>
  <si>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</si>
  <si>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</si>
  <si>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</si>
  <si>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</si>
  <si>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</si>
  <si>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</si>
  <si>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</si>
  <si>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</si>
  <si>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</si>
  <si>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</si>
  <si>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</si>
  <si>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</si>
  <si>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</si>
  <si>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</si>
  <si>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</si>
  <si>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</si>
  <si>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</si>
  <si>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</si>
  <si>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</si>
  <si>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</si>
  <si>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</si>
  <si>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</si>
  <si>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</si>
  <si>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</si>
  <si>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</si>
  <si>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</si>
  <si>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</si>
  <si>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</si>
  <si>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</si>
  <si>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</si>
  <si>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</si>
  <si>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</si>
  <si>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</si>
  <si>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</si>
  <si>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</si>
  <si>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</si>
  <si>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</si>
  <si>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</si>
  <si>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</si>
  <si>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</si>
  <si>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</si>
  <si>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</si>
  <si>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</si>
  <si>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</si>
  <si>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</si>
  <si>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</si>
  <si>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</si>
  <si>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</si>
  <si>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</si>
  <si>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</si>
  <si>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</si>
  <si>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</si>
  <si>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</si>
  <si>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</si>
  <si>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</si>
  <si>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</si>
  <si>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</si>
  <si>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</si>
  <si>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</si>
  <si>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</si>
  <si>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</si>
  <si>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</si>
  <si>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</si>
  <si>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</si>
  <si>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</si>
  <si>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</si>
  <si>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</si>
  <si>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</si>
  <si>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</si>
  <si>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</si>
  <si>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</si>
  <si>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</si>
  <si>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</si>
  <si>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</si>
  <si>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</si>
  <si>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</si>
  <si>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</si>
  <si>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</si>
  <si>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</si>
  <si>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</si>
  <si>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</si>
  <si>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</si>
  <si>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</si>
  <si>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</si>
  <si>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</si>
  <si>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</si>
  <si>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</si>
  <si>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</si>
  <si>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</si>
  <si>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</si>
  <si>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</si>
  <si>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</si>
  <si>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</si>
  <si>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</si>
  <si>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</si>
  <si>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</si>
  <si>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</si>
  <si>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</si>
  <si>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</si>
  <si>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</si>
  <si>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</si>
  <si>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</si>
  <si>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</si>
  <si>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</si>
  <si>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</si>
  <si>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</si>
  <si>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</si>
  <si>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</si>
  <si>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</si>
  <si>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</si>
  <si>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</si>
  <si>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</si>
  <si>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</si>
  <si>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</si>
  <si>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</si>
  <si>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</si>
  <si>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</si>
  <si>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</si>
  <si>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</si>
  <si>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</si>
  <si>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</si>
  <si>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</si>
  <si>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</si>
  <si>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</si>
  <si>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</si>
  <si>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</si>
  <si>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</si>
  <si>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</si>
  <si>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</si>
  <si>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</si>
  <si>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</si>
  <si>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</si>
  <si>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</si>
  <si>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</si>
  <si>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</si>
  <si>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</si>
  <si>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</si>
  <si>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</si>
  <si>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</si>
  <si>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</si>
  <si>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</si>
  <si>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</si>
  <si>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</si>
  <si>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</si>
  <si>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</si>
  <si>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</si>
  <si>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</si>
  <si>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</si>
  <si>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</si>
  <si>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</si>
  <si>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</si>
  <si>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</si>
  <si>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</si>
  <si>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</si>
  <si>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</si>
  <si>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</si>
  <si>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</si>
  <si>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</si>
  <si>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</si>
  <si>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</si>
  <si>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</si>
  <si>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</si>
  <si>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</si>
  <si>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</si>
  <si>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</si>
  <si>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</si>
  <si>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</si>
  <si>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</si>
  <si>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</si>
  <si>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</si>
  <si>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</si>
  <si>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</si>
  <si>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</si>
  <si>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</si>
  <si>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</si>
  <si>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</si>
  <si>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</si>
  <si>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</si>
  <si>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</si>
  <si>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</si>
  <si>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</si>
  <si>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</si>
  <si>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</si>
  <si>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</si>
  <si>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</si>
  <si>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</si>
  <si>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</si>
  <si>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</si>
  <si>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</si>
  <si>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</si>
  <si>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</si>
  <si>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</si>
  <si>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</si>
  <si>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</si>
  <si>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</si>
  <si>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</si>
  <si>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</si>
  <si>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</si>
  <si>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</si>
  <si>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</si>
  <si>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</si>
  <si>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</si>
  <si>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</si>
  <si>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</si>
  <si>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</si>
  <si>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</si>
  <si>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</si>
  <si>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</si>
  <si>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</si>
  <si>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</si>
  <si>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</si>
  <si>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</si>
  <si>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</si>
  <si>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</si>
  <si>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</si>
  <si>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</si>
  <si>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</si>
  <si>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</si>
  <si>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</si>
  <si>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</si>
  <si>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</si>
  <si>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</si>
  <si>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</si>
  <si>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</si>
  <si>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</si>
  <si>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</si>
  <si>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</si>
  <si>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</si>
  <si>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</si>
  <si>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</si>
  <si>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</si>
  <si>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</si>
  <si>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</si>
  <si>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</si>
  <si>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</si>
  <si>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</si>
  <si>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</si>
  <si>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</si>
  <si>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</si>
  <si>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</si>
  <si>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</si>
  <si>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</si>
  <si>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</si>
  <si>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</si>
  <si>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</si>
  <si>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</si>
  <si>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</si>
  <si>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</si>
  <si>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</si>
  <si>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</si>
  <si>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</si>
  <si>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</si>
  <si>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</si>
  <si>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</si>
  <si>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</si>
  <si>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</si>
  <si>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</si>
  <si>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</si>
  <si>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</si>
  <si>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</si>
  <si>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</si>
  <si>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</si>
  <si>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</si>
  <si>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</si>
  <si>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</si>
  <si>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</si>
  <si>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</si>
  <si>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</si>
  <si>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</si>
  <si>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</si>
  <si>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</si>
  <si>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</si>
  <si>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</si>
  <si>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</si>
  <si>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</si>
  <si>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</si>
  <si>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</si>
  <si>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</si>
  <si>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</si>
  <si>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</si>
  <si>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</si>
  <si>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</si>
  <si>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</si>
  <si>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</si>
  <si>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</si>
  <si>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</si>
  <si>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</si>
  <si>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</si>
  <si>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</si>
  <si>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</si>
  <si>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</si>
  <si>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</si>
  <si>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</si>
  <si>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</si>
  <si>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</si>
  <si>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</si>
  <si>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</si>
  <si>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</si>
  <si>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</si>
  <si>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</si>
  <si>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</si>
  <si>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</si>
  <si>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</si>
  <si>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</si>
  <si>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</si>
  <si>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</si>
  <si>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</si>
  <si>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</si>
  <si>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</si>
  <si>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</si>
  <si>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</si>
  <si>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</si>
  <si>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</si>
  <si>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</si>
  <si>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</si>
  <si>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</si>
  <si>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</si>
  <si>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</si>
  <si>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</si>
  <si>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</si>
  <si>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</si>
  <si>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</si>
  <si>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</si>
  <si>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</si>
  <si>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</si>
  <si>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</si>
  <si>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</si>
  <si>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</si>
  <si>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</si>
  <si>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</si>
  <si>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</si>
  <si>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</si>
  <si>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</si>
  <si>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</si>
  <si>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</si>
  <si>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</si>
  <si>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</si>
  <si>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</si>
  <si>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</si>
  <si>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</si>
  <si>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</si>
  <si>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</si>
  <si>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</si>
  <si>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</si>
  <si>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</si>
  <si>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</si>
  <si>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</si>
  <si>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</si>
  <si>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</si>
  <si>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</si>
  <si>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</si>
  <si>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</si>
  <si>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</si>
  <si>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</si>
  <si>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</si>
  <si>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</si>
  <si>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</si>
  <si>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</si>
  <si>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</si>
  <si>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</si>
  <si>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</si>
  <si>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</si>
  <si>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</si>
  <si>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</si>
  <si>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</si>
  <si>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</si>
  <si>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</si>
  <si>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</si>
  <si>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</si>
  <si>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</si>
  <si>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</si>
  <si>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</si>
  <si>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</si>
  <si>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</si>
  <si>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</si>
  <si>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</si>
  <si>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</si>
  <si>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</si>
  <si>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</si>
  <si>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</si>
  <si>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</si>
  <si>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</si>
  <si>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</si>
  <si>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</si>
  <si>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</si>
  <si>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</si>
  <si>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</si>
  <si>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</si>
  <si>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</si>
  <si>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</si>
  <si>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</si>
  <si>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</si>
  <si>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</si>
  <si>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</si>
  <si>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</si>
  <si>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</si>
  <si>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</si>
  <si>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</si>
  <si>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</si>
  <si>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</si>
  <si>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</si>
  <si>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</si>
  <si>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</si>
  <si>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</si>
  <si>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</si>
  <si>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</si>
  <si>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</si>
  <si>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</si>
  <si>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</si>
  <si>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</si>
  <si>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</si>
  <si>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</si>
  <si>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</si>
  <si>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</si>
  <si>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</si>
  <si>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</si>
  <si>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</si>
  <si>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</si>
  <si>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</si>
  <si>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</si>
  <si>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</si>
  <si>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</si>
  <si>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</si>
  <si>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</si>
  <si>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</si>
  <si>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</si>
  <si>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</si>
  <si>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</si>
  <si>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</si>
  <si>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</si>
  <si>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</si>
  <si>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</si>
  <si>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</si>
  <si>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</si>
  <si>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</si>
  <si>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</si>
  <si>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</si>
  <si>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</si>
  <si>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</si>
  <si>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</si>
  <si>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</si>
  <si>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</si>
  <si>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</si>
  <si>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</si>
  <si>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</si>
  <si>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</si>
  <si>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</si>
  <si>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</si>
  <si>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</si>
  <si>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</si>
  <si>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</si>
  <si>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</si>
  <si>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</si>
  <si>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</si>
  <si>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</si>
  <si>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</si>
  <si>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</si>
  <si>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</si>
  <si>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</si>
  <si>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</si>
  <si>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</si>
  <si>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</si>
  <si>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</si>
  <si>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</si>
  <si>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</si>
  <si>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</si>
  <si>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</si>
  <si>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</si>
  <si>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</si>
  <si>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</si>
  <si>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</si>
  <si>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</si>
  <si>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</si>
  <si>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</si>
  <si>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</si>
  <si>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</si>
  <si>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</si>
  <si>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</si>
  <si>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</si>
  <si>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</si>
  <si>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</si>
  <si>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</si>
  <si>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</si>
  <si>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</si>
  <si>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</si>
  <si>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</si>
  <si>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</si>
  <si>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</si>
  <si>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</si>
  <si>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</si>
  <si>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</si>
  <si>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</si>
  <si>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</si>
  <si>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</si>
  <si>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</si>
  <si>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</si>
  <si>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</si>
  <si>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</si>
  <si>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</si>
  <si>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</si>
  <si>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</si>
  <si>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</si>
  <si>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</si>
  <si>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</si>
  <si>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0000-0</t>
  </si>
  <si>
    <t>89.696.400-3</t>
  </si>
  <si>
    <t>Resiter S.A.</t>
  </si>
  <si>
    <t>30 DIAS</t>
  </si>
  <si>
    <t>Susana Tromilen</t>
  </si>
  <si>
    <t>stromilen@resiter.cl</t>
  </si>
  <si>
    <t>Los Conquistadores 2752</t>
  </si>
  <si>
    <t>TUBO (POLIUR.) COLOR NATURAL 8 X 5</t>
  </si>
  <si>
    <t>Pablo Arriagada A</t>
  </si>
  <si>
    <t>Rancagua 90, Los Andes</t>
  </si>
  <si>
    <t>SCM Ingeniería LTDA</t>
  </si>
  <si>
    <t>´950495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</si>
</sst>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30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b/>
      <sz val="11"/>
      <color rgb="FF0B5394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7" xfId="0" applyFont="1" applyFill="1" applyBorder="1" applyAlignment="1" applyProtection="1">
      <alignment horizontal="right"/>
      <protection locked="0"/>
    </xf>
    <xf numFmtId="1" fontId="50" fillId="33" borderId="28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9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9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31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3" xfId="0" applyFont="1" applyFill="1" applyBorder="1" applyAlignment="1" applyProtection="1">
      <alignment horizontal="right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53" fillId="33" borderId="37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8" sqref="L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3229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6" t="s">
        <v>601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9" t="str">
        <f>VLOOKUP(D4,CLIENTES,4,FALSE)</f>
        <v>Rancagua 90, Los Andes</v>
      </c>
      <c r="F5" s="119"/>
      <c r="G5" s="119"/>
      <c r="H5" s="119"/>
      <c r="I5" s="119"/>
      <c r="J5" s="120"/>
      <c r="K5" s="20"/>
    </row>
    <row r="6" spans="2:10" ht="17.25" customHeight="1">
      <c r="B6" s="72" t="s">
        <v>27</v>
      </c>
      <c r="C6" s="73"/>
      <c r="D6" s="75" t="str">
        <f>VLOOKUP(D4,CLIENTES,2,FALSE)</f>
        <v>SCM Ingeniería LTDA</v>
      </c>
      <c r="E6" s="73" t="s">
        <v>7</v>
      </c>
      <c r="F6" s="119">
        <f>VLOOKUP(D4,CLIENTES,5,FALSE)</f>
        <v>0</v>
      </c>
      <c r="G6" s="119"/>
      <c r="H6" s="119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9">
        <f>VLOOKUP(D4,CLIENTES,6,FALSE)</f>
        <v>0</v>
      </c>
      <c r="G7" s="119"/>
      <c r="H7" s="119"/>
      <c r="I7" s="73" t="s">
        <v>26</v>
      </c>
      <c r="J7" s="78" t="str">
        <f>VLOOKUP(D4,CLIENTES,8,FALSE)</f>
        <v>Pablo Arriagada A</v>
      </c>
    </row>
    <row r="8" spans="2:12" ht="15.75" thickBot="1">
      <c r="B8" s="117" t="s">
        <v>28</v>
      </c>
      <c r="C8" s="118"/>
      <c r="D8" s="75">
        <f>VLOOKUP(D4,CLIENTES,7,FALSE)</f>
        <v>0</v>
      </c>
      <c r="E8" s="73" t="s">
        <v>11</v>
      </c>
      <c r="F8" s="119">
        <f>VLOOKUP(D4,CLIENTES,12,FALSE)</f>
        <v>0</v>
      </c>
      <c r="G8" s="119"/>
      <c r="H8" s="119"/>
      <c r="I8" s="73" t="s">
        <v>14</v>
      </c>
      <c r="J8" s="79">
        <f ca="1">TODAY()</f>
        <v>42310</v>
      </c>
      <c r="K8" s="20"/>
      <c r="L8" s="20"/>
    </row>
    <row r="9" spans="2:18" ht="16.5" thickBot="1" thickTop="1">
      <c r="B9" s="80"/>
      <c r="C9" s="81"/>
      <c r="D9" s="108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1" t="s">
        <v>24</v>
      </c>
      <c r="D10" s="112"/>
      <c r="E10" s="113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612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4" t="s">
        <v>608</v>
      </c>
      <c r="D11" s="115"/>
      <c r="E11" s="116"/>
      <c r="F11" s="84">
        <v>300</v>
      </c>
      <c r="G11" s="84" t="s">
        <v>23</v>
      </c>
      <c r="H11" s="90">
        <f>VLOOKUP(B11,COTIZADO,8,FALSE)</f>
        <v>985.5</v>
      </c>
      <c r="I11" s="91">
        <v>0</v>
      </c>
      <c r="J11" s="92">
        <f aca="true" t="shared" si="0" ref="J11:J28">F11*H11*(1-I11/100)</f>
        <v>295650</v>
      </c>
      <c r="K11" s="28">
        <v>1</v>
      </c>
      <c r="L11" s="29">
        <v>657</v>
      </c>
      <c r="M11" s="29"/>
      <c r="N11" s="29"/>
      <c r="O11" s="29"/>
      <c r="P11" s="30">
        <v>1.5</v>
      </c>
      <c r="Q11" s="31">
        <f>+L11</f>
        <v>657</v>
      </c>
      <c r="R11" s="35">
        <f>Q11*P11</f>
        <v>985.5</v>
      </c>
    </row>
    <row r="12" spans="2:18" ht="15">
      <c r="B12" s="109">
        <v>2</v>
      </c>
      <c r="C12" s="93"/>
      <c r="D12" s="94"/>
      <c r="E12" s="95"/>
      <c r="F12" s="96"/>
      <c r="G12" s="96"/>
      <c r="H12" s="97">
        <f aca="true" t="shared" si="1" ref="H12:H28">VLOOKUP(B12,COTIZADO,8,FALSE)</f>
        <v>0</v>
      </c>
      <c r="I12" s="98">
        <v>0</v>
      </c>
      <c r="J12" s="99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109">
        <v>3</v>
      </c>
      <c r="C13" s="93"/>
      <c r="D13" s="107"/>
      <c r="E13" s="95"/>
      <c r="F13" s="96"/>
      <c r="G13" s="96"/>
      <c r="H13" s="97">
        <f t="shared" si="1"/>
        <v>0</v>
      </c>
      <c r="I13" s="98">
        <v>0</v>
      </c>
      <c r="J13" s="99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109">
        <v>4</v>
      </c>
      <c r="C14" s="93"/>
      <c r="D14" s="94"/>
      <c r="E14" s="95"/>
      <c r="F14" s="96"/>
      <c r="G14" s="96"/>
      <c r="H14" s="97">
        <f t="shared" si="1"/>
        <v>0</v>
      </c>
      <c r="I14" s="98">
        <v>0</v>
      </c>
      <c r="J14" s="99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109">
        <v>5</v>
      </c>
      <c r="C15" s="93"/>
      <c r="D15" s="94"/>
      <c r="E15" s="95"/>
      <c r="F15" s="96"/>
      <c r="G15" s="96"/>
      <c r="H15" s="97">
        <f t="shared" si="1"/>
        <v>0</v>
      </c>
      <c r="I15" s="98">
        <v>0</v>
      </c>
      <c r="J15" s="99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09">
        <v>6</v>
      </c>
      <c r="C16" s="93"/>
      <c r="D16" s="107"/>
      <c r="E16" s="107"/>
      <c r="F16" s="96"/>
      <c r="G16" s="96"/>
      <c r="H16" s="97">
        <f t="shared" si="1"/>
        <v>0</v>
      </c>
      <c r="I16" s="98">
        <v>0</v>
      </c>
      <c r="J16" s="99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09">
        <v>7</v>
      </c>
      <c r="C17" s="107"/>
      <c r="D17" s="94"/>
      <c r="E17" s="95"/>
      <c r="F17" s="96"/>
      <c r="G17" s="96"/>
      <c r="H17" s="97">
        <f t="shared" si="1"/>
        <v>0</v>
      </c>
      <c r="I17" s="98">
        <v>0</v>
      </c>
      <c r="J17" s="99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09">
        <v>8</v>
      </c>
      <c r="C18" s="93"/>
      <c r="D18" s="94"/>
      <c r="E18" s="95"/>
      <c r="F18" s="96"/>
      <c r="G18" s="96"/>
      <c r="H18" s="97">
        <f t="shared" si="1"/>
        <v>0</v>
      </c>
      <c r="I18" s="98">
        <v>0</v>
      </c>
      <c r="J18" s="99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09">
        <v>9</v>
      </c>
      <c r="C19" s="93"/>
      <c r="D19" s="94"/>
      <c r="E19" s="95"/>
      <c r="F19" s="96"/>
      <c r="G19" s="96"/>
      <c r="H19" s="97">
        <f t="shared" si="1"/>
        <v>0</v>
      </c>
      <c r="I19" s="98">
        <v>0</v>
      </c>
      <c r="J19" s="99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9">
        <v>10</v>
      </c>
      <c r="C20" s="93"/>
      <c r="D20" s="94"/>
      <c r="E20" s="95"/>
      <c r="F20" s="96"/>
      <c r="G20" s="96"/>
      <c r="H20" s="97">
        <f t="shared" si="1"/>
        <v>0</v>
      </c>
      <c r="I20" s="98">
        <v>0</v>
      </c>
      <c r="J20" s="99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9">
        <v>11</v>
      </c>
      <c r="C21" s="93"/>
      <c r="D21" s="94"/>
      <c r="E21" s="95"/>
      <c r="F21" s="96"/>
      <c r="G21" s="96"/>
      <c r="H21" s="97">
        <f t="shared" si="1"/>
        <v>0</v>
      </c>
      <c r="I21" s="98">
        <v>0</v>
      </c>
      <c r="J21" s="99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9">
        <v>12</v>
      </c>
      <c r="C22" s="93"/>
      <c r="D22" s="94"/>
      <c r="E22" s="95"/>
      <c r="F22" s="96"/>
      <c r="G22" s="96"/>
      <c r="H22" s="97">
        <f t="shared" si="1"/>
        <v>0</v>
      </c>
      <c r="I22" s="98">
        <v>0</v>
      </c>
      <c r="J22" s="99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9">
        <v>13</v>
      </c>
      <c r="C23" s="93"/>
      <c r="D23" s="94"/>
      <c r="E23" s="95"/>
      <c r="F23" s="96"/>
      <c r="G23" s="96"/>
      <c r="H23" s="97">
        <f t="shared" si="1"/>
        <v>0</v>
      </c>
      <c r="I23" s="98">
        <v>0</v>
      </c>
      <c r="J23" s="99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9">
        <v>14</v>
      </c>
      <c r="C24" s="93"/>
      <c r="D24" s="94"/>
      <c r="E24" s="95"/>
      <c r="F24" s="96"/>
      <c r="G24" s="96"/>
      <c r="H24" s="97">
        <f t="shared" si="1"/>
        <v>0</v>
      </c>
      <c r="I24" s="98">
        <v>0</v>
      </c>
      <c r="J24" s="99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9">
        <v>15</v>
      </c>
      <c r="C25" s="93"/>
      <c r="D25" s="94"/>
      <c r="E25" s="95"/>
      <c r="F25" s="96"/>
      <c r="G25" s="96"/>
      <c r="H25" s="97">
        <f t="shared" si="1"/>
        <v>0</v>
      </c>
      <c r="I25" s="98">
        <v>0</v>
      </c>
      <c r="J25" s="99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9">
        <v>16</v>
      </c>
      <c r="C26" s="93"/>
      <c r="D26" s="94"/>
      <c r="E26" s="95"/>
      <c r="F26" s="96"/>
      <c r="G26" s="96"/>
      <c r="H26" s="97">
        <f t="shared" si="1"/>
        <v>0</v>
      </c>
      <c r="I26" s="98">
        <v>0</v>
      </c>
      <c r="J26" s="99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9">
        <v>17</v>
      </c>
      <c r="C27" s="93"/>
      <c r="D27" s="94"/>
      <c r="E27" s="95"/>
      <c r="F27" s="96"/>
      <c r="G27" s="96"/>
      <c r="H27" s="97">
        <f t="shared" si="1"/>
        <v>0</v>
      </c>
      <c r="I27" s="98">
        <v>0</v>
      </c>
      <c r="J27" s="99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9">
        <v>18</v>
      </c>
      <c r="C28" s="100"/>
      <c r="D28" s="101"/>
      <c r="E28" s="102"/>
      <c r="F28" s="96"/>
      <c r="G28" s="96"/>
      <c r="H28" s="103">
        <f t="shared" si="1"/>
        <v>0</v>
      </c>
      <c r="I28" s="104">
        <v>0</v>
      </c>
      <c r="J28" s="105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295650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295650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56173.5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351823.5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F118" sqref="F11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611</v>
      </c>
      <c r="E110" t="s">
        <v>610</v>
      </c>
      <c r="I110" s="110" t="s">
        <v>609</v>
      </c>
    </row>
    <row r="111" spans="1:12" ht="15">
      <c r="A111">
        <v>110</v>
      </c>
      <c r="B111" s="36" t="s">
        <v>602</v>
      </c>
      <c r="C111" t="s">
        <v>603</v>
      </c>
      <c r="E111" t="s">
        <v>607</v>
      </c>
      <c r="F111" t="s">
        <v>47</v>
      </c>
      <c r="G111" t="s">
        <v>33</v>
      </c>
      <c r="H111" t="s">
        <v>604</v>
      </c>
      <c r="I111" t="s">
        <v>605</v>
      </c>
      <c r="L111" s="66" t="s">
        <v>606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2015-11-02T13:23:15Z</cp:lastPrinted>
  <dcterms:created xsi:type="dcterms:W3CDTF">2013-07-12T05:01:37Z</dcterms:created>
  <dcterms:modified xsi:type="dcterms:W3CDTF">2015-11-02T13:27:20Z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