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M12" i="1"/>
  <c r="Q12" i="1"/>
  <c r="Q13" i="1" l="1"/>
  <c r="Q19" i="1"/>
  <c r="Q14" i="1" l="1"/>
  <c r="Q15" i="1"/>
  <c r="Q16" i="1" l="1"/>
  <c r="Q17" i="1"/>
  <c r="Q18" i="1"/>
  <c r="Q20" i="1" l="1"/>
  <c r="Q21" i="1"/>
  <c r="Q22" i="1"/>
  <c r="Q23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<sst xmlns="http://schemas.openxmlformats.org/spreadsheetml/2006/main" count="1225" uniqueCount="830">
  <si>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</si>
  <si>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</si>
  <si>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</si>
  <si>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</si>
  <si>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</si>
  <si>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</si>
  <si>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</si>
  <si>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</si>
  <si>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</si>
  <si>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</si>
  <si>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</si>
  <si>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</si>
  <si>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</si>
  <si>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</si>
  <si>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</si>
  <si>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</si>
  <si>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</si>
  <si>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</si>
  <si>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</si>
  <si>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</si>
  <si>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</si>
  <si>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</si>
  <si>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</si>
  <si>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</si>
  <si>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</si>
  <si>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</si>
  <si>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</si>
  <si>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</si>
  <si>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</si>
  <si>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</si>
  <si>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</si>
  <si>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</si>
  <si>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</si>
  <si>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</si>
  <si>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</si>
  <si>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</si>
  <si>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</si>
  <si>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</si>
  <si>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</si>
  <si>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</si>
  <si>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</si>
  <si>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</si>
  <si>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</si>
  <si>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</si>
  <si>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</si>
  <si>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</si>
  <si>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</si>
  <si>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</si>
  <si>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</si>
  <si>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</si>
  <si>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</si>
  <si>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</si>
  <si>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</si>
  <si>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</si>
  <si>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</si>
  <si>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</si>
  <si>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</si>
  <si>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</si>
  <si>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</si>
  <si>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</si>
  <si>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</si>
  <si>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</si>
  <si>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</si>
  <si>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</si>
  <si>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</si>
  <si>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</si>
  <si>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</si>
  <si>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</si>
  <si>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</si>
  <si>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</si>
  <si>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</si>
  <si>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</si>
  <si>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</si>
  <si>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</si>
  <si>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</si>
  <si>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</si>
  <si>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</si>
  <si>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</si>
  <si>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</si>
  <si>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</si>
  <si>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</si>
  <si>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</si>
  <si>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</si>
  <si>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</si>
  <si>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</si>
  <si>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</si>
  <si>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</si>
  <si>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</si>
  <si>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</si>
  <si>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</si>
  <si>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</si>
  <si>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</si>
  <si>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</si>
  <si>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</si>
  <si>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</si>
  <si>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</si>
  <si>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</si>
  <si>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</si>
  <si>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</si>
  <si>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</si>
  <si>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</si>
  <si>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</si>
  <si>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</si>
  <si>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</si>
  <si>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</si>
  <si>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</si>
  <si>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</si>
  <si>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</si>
  <si>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</si>
  <si>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</si>
  <si>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</si>
  <si>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</si>
  <si>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</si>
  <si>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</si>
  <si>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</si>
  <si>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</si>
  <si>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</si>
  <si>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</si>
  <si>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</si>
  <si>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</si>
  <si>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</si>
  <si>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</si>
  <si>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</si>
  <si>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</si>
  <si>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</si>
  <si>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</si>
  <si>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</si>
  <si>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</si>
  <si>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</si>
  <si>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</si>
  <si>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</si>
  <si>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</si>
  <si>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</si>
  <si>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</si>
  <si>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</si>
  <si>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</si>
  <si>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</si>
  <si>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</si>
  <si>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</si>
  <si>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</si>
  <si>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</si>
  <si>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</si>
  <si>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</si>
  <si>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</si>
  <si>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</si>
  <si>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</si>
  <si>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</si>
  <si>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</si>
  <si>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</si>
  <si>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</si>
  <si>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</si>
  <si>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</si>
  <si>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</si>
  <si>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</si>
  <si>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</si>
  <si>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</si>
  <si>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</si>
  <si>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</si>
  <si>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</si>
  <si>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</si>
  <si>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</si>
  <si>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</si>
  <si>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</si>
  <si>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</si>
  <si>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</si>
  <si>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</si>
  <si>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</si>
  <si>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</si>
  <si>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</si>
  <si>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</si>
  <si>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</si>
  <si>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</si>
  <si>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</si>
  <si>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</si>
  <si>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</si>
  <si>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</si>
  <si>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</si>
  <si>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</si>
  <si>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</si>
  <si>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</si>
  <si>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</si>
  <si>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</si>
  <si>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</si>
  <si>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</si>
  <si>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</si>
  <si>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</si>
  <si>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</si>
  <si>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</si>
  <si>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</si>
  <si>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</si>
  <si>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</si>
  <si>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</si>
  <si>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</si>
  <si>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</si>
  <si>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</si>
  <si>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</si>
  <si>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</si>
  <si>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</si>
  <si>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</si>
  <si>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</si>
  <si>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</si>
  <si>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</si>
  <si>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</si>
  <si>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</si>
  <si>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</si>
  <si>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</si>
  <si>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</si>
  <si>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</si>
  <si>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</si>
  <si>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</si>
  <si>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</si>
  <si>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</si>
  <si>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</si>
  <si>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</si>
  <si>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</si>
  <si>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</si>
  <si>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</si>
  <si>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</si>
  <si>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</si>
  <si>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</si>
  <si>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</si>
  <si>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</si>
  <si>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</si>
  <si>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</si>
  <si>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</si>
  <si>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</si>
  <si>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</si>
  <si>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</si>
  <si>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</si>
  <si>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</si>
  <si>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</si>
  <si>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</si>
  <si>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</si>
  <si>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</si>
  <si>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</si>
  <si>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</si>
  <si>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</si>
  <si>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</si>
  <si>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</si>
  <si>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</si>
  <si>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</si>
  <si>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</si>
  <si>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</si>
  <si>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</si>
  <si>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</si>
  <si>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</si>
  <si>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</si>
  <si>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</si>
  <si>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</si>
  <si>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</si>
  <si>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</si>
  <si>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</si>
  <si>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</si>
  <si>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</si>
  <si>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</si>
  <si>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</si>
  <si>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</si>
  <si>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</si>
  <si>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</si>
  <si>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</si>
  <si>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</si>
  <si>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</si>
  <si>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</si>
  <si>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</si>
  <si>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</si>
  <si>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</si>
  <si>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</si>
  <si>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</si>
  <si>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</si>
  <si>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</si>
  <si>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</si>
  <si>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</si>
  <si>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</si>
  <si>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</si>
  <si>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</si>
  <si>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</si>
  <si>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</si>
  <si>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</si>
  <si>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</si>
  <si>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</si>
  <si>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</si>
  <si>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</si>
  <si>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</si>
  <si>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</si>
  <si>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</si>
  <si>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</si>
  <si>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</si>
  <si>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</si>
  <si>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</si>
  <si>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</si>
  <si>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</si>
  <si>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</si>
  <si>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</si>
  <si>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</si>
  <si>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</si>
  <si>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</si>
  <si>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</si>
  <si>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</si>
  <si>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</si>
  <si>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</si>
  <si>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</si>
  <si>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</si>
  <si>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</si>
  <si>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</si>
  <si>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</si>
  <si>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</si>
  <si>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</si>
  <si>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</si>
  <si>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</si>
  <si>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</si>
  <si>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</si>
  <si>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</si>
  <si>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</si>
  <si>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</si>
  <si>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</si>
  <si>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</si>
  <si>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</si>
  <si>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</si>
  <si>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</si>
  <si>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</si>
  <si>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</si>
  <si>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</si>
  <si>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</si>
  <si>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</si>
  <si>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</si>
  <si>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</si>
  <si>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</si>
  <si>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</si>
  <si>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</si>
  <si>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</si>
  <si>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</si>
  <si>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</si>
  <si>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</si>
  <si>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</si>
  <si>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</si>
  <si>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</si>
  <si>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</si>
  <si>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</si>
  <si>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</si>
  <si>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</si>
  <si>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</si>
  <si>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</si>
  <si>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</si>
  <si>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</si>
  <si>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</si>
  <si>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</si>
  <si>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</si>
  <si>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</si>
  <si>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</si>
  <si>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</si>
  <si>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</si>
  <si>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</si>
  <si>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</si>
  <si>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</si>
  <si>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</si>
  <si>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</si>
  <si>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</si>
  <si>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</si>
  <si>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</si>
  <si>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</si>
  <si>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</si>
  <si>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</si>
  <si>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</si>
  <si>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</si>
  <si>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</si>
  <si>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</si>
  <si>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</si>
  <si>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</si>
  <si>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</si>
  <si>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</si>
  <si>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</si>
  <si>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</si>
  <si>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</si>
  <si>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</si>
  <si>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</si>
  <si>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</si>
  <si>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</si>
  <si>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</si>
  <si>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</si>
  <si>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</si>
  <si>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</si>
  <si>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</si>
  <si>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</si>
  <si>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</si>
  <si>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</si>
  <si>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</si>
  <si>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</si>
  <si>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</si>
  <si>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</si>
  <si>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</si>
  <si>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</si>
  <si>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</si>
  <si>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</si>
  <si>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</si>
  <si>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</si>
  <si>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</si>
  <si>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</si>
  <si>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</si>
  <si>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</si>
  <si>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</si>
  <si>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</si>
  <si>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</si>
  <si>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</si>
  <si>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</si>
  <si>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</si>
  <si>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</si>
  <si>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</si>
  <si>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</si>
  <si>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</si>
  <si>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</si>
  <si>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</si>
  <si>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</si>
  <si>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</si>
  <si>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</si>
  <si>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</si>
  <si>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</si>
  <si>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</si>
  <si>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</si>
  <si>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</si>
  <si>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</si>
  <si>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</si>
  <si>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</si>
  <si>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</si>
  <si>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</si>
  <si>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</si>
  <si>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</si>
  <si>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</si>
  <si>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</si>
  <si>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</si>
  <si>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</si>
  <si>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</si>
  <si>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</si>
  <si>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</si>
  <si>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</si>
  <si>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</si>
  <si>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</si>
  <si>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</si>
  <si>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</si>
  <si>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</si>
  <si>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</si>
  <si>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</si>
  <si>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</si>
  <si>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</si>
  <si>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</si>
  <si>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</si>
  <si>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</si>
  <si>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</si>
  <si>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</si>
  <si>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</si>
  <si>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</si>
  <si>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</si>
  <si>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</si>
  <si>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</si>
  <si>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</si>
  <si>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</si>
  <si>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</si>
  <si>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</si>
  <si>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</si>
  <si>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</si>
  <si>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</si>
  <si>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</si>
  <si>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</si>
  <si>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</si>
  <si>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</si>
  <si>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</si>
  <si>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</si>
  <si>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</si>
  <si>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</si>
  <si>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</si>
  <si>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</si>
  <si>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</si>
  <si>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</si>
  <si>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</si>
  <si>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</si>
  <si>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</si>
  <si>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</si>
  <si>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</si>
  <si>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</si>
  <si>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</si>
  <si>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</si>
  <si>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</si>
  <si>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</si>
  <si>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</si>
  <si>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</si>
  <si>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</si>
  <si>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</si>
  <si>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</si>
  <si>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</si>
  <si>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</si>
  <si>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</si>
  <si>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</si>
  <si>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</si>
  <si>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</si>
  <si>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</si>
  <si>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</si>
  <si>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</si>
  <si>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</si>
  <si>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</si>
  <si>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</si>
  <si>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</si>
  <si>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</si>
  <si>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</si>
  <si>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</si>
  <si>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</si>
  <si>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</si>
  <si>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</si>
  <si>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</si>
  <si>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</si>
  <si>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</si>
  <si>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</si>
  <si>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</si>
  <si>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</si>
  <si>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</si>
  <si>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</si>
  <si>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</si>
  <si>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</si>
  <si>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</si>
  <si>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</si>
  <si>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</si>
  <si>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</si>
  <si>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</si>
  <si>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</si>
  <si>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</si>
  <si>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</si>
  <si>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</si>
  <si>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</si>
  <si>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</si>
  <si>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</si>
  <si>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</si>
  <si>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</si>
  <si>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</si>
  <si>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</si>
  <si>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</si>
  <si>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</si>
  <si>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</si>
  <si>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</si>
  <si>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</si>
  <si>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</si>
  <si>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</si>
  <si>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</si>
  <si>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</si>
  <si>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</si>
  <si>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</si>
  <si>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</si>
  <si>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</si>
  <si>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</si>
  <si>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</si>
  <si>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</si>
  <si>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</si>
  <si>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</si>
  <si>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</si>
  <si>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</si>
  <si>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</si>
  <si>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</si>
  <si>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</si>
  <si>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</si>
  <si>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</si>
  <si>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</si>
  <si>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</si>
  <si>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</si>
  <si>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</si>
  <si>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</si>
  <si>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</si>
  <si>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</si>
  <si>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</si>
  <si>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</si>
  <si>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</si>
  <si>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</si>
  <si>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</si>
  <si>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</si>
  <si>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</si>
  <si>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</si>
  <si>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</si>
  <si>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</si>
  <si>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</si>
  <si>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</si>
  <si>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</si>
  <si>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</si>
  <si>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</si>
  <si>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</si>
  <si>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</si>
  <si>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</si>
  <si>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</si>
  <si>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</si>
  <si>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</si>
  <si>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</si>
  <si>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</si>
  <si>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</si>
  <si>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</si>
  <si>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</si>
  <si>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</si>
  <si>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</si>
  <si>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</si>
  <si>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</si>
  <si>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</si>
  <si>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</si>
  <si>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</si>
  <si>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</si>
  <si>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</si>
  <si>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</si>
  <si>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</si>
  <si>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</si>
  <si>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</si>
  <si>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</si>
  <si>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</si>
  <si>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</si>
  <si>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</si>
  <si>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</si>
  <si>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</si>
  <si>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</si>
  <si>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</si>
  <si>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</si>
  <si>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</si>
  <si>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</si>
  <si>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</si>
  <si>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</si>
  <si>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</si>
  <si>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</si>
  <si>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</si>
  <si>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</si>
  <si>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</si>
  <si>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</si>
  <si>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</si>
  <si>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</si>
  <si>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</si>
  <si>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</si>
  <si>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</si>
  <si>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</si>
  <si>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</si>
  <si>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</si>
  <si>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</si>
  <si>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</si>
  <si>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</si>
  <si>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</si>
  <si>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</si>
  <si>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</si>
  <si>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</si>
  <si>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</si>
  <si>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</si>
  <si>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</si>
  <si>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</si>
  <si>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</si>
  <si>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</si>
  <si>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</si>
  <si>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</si>
  <si>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</si>
  <si>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</si>
  <si>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</si>
  <si>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</si>
  <si>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</si>
  <si>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</si>
  <si>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</si>
  <si>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</si>
  <si>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</si>
  <si>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</si>
  <si>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</si>
  <si>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</si>
  <si>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</si>
  <si>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</si>
  <si>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</si>
  <si>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</si>
  <si>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</si>
  <si>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</si>
  <si>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</si>
  <si>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</si>
  <si>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</si>
  <si>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</si>
  <si>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</si>
  <si>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</si>
  <si>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</si>
  <si>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</si>
  <si>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</si>
  <si>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</si>
  <si>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</si>
  <si>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</si>
  <si>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</si>
  <si>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</si>
  <si>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</si>
  <si>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</si>
  <si>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</si>
  <si>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</si>
  <si>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</si>
  <si>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</si>
  <si>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</si>
  <si>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</si>
  <si>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</si>
  <si>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</si>
  <si>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</si>
  <si>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</si>
  <si>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</si>
  <si>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</si>
  <si>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</si>
  <si>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</si>
  <si>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</si>
  <si>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</si>
  <si>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</si>
  <si>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</si>
  <si>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</si>
  <si>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</si>
  <si>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</si>
  <si>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</si>
  <si>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</si>
  <si>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</si>
  <si>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</si>
  <si>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</si>
  <si>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</si>
  <si>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</si>
  <si>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</si>
  <si>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</si>
  <si>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</si>
  <si>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</si>
  <si>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</si>
  <si>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</si>
  <si>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</si>
  <si>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</si>
  <si>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</si>
  <si>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</si>
  <si>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</si>
  <si>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</si>
  <si>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</si>
  <si>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</si>
  <si>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</si>
  <si>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</si>
  <si>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</si>
  <si>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</si>
  <si>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</si>
  <si>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</si>
  <si>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</si>
  <si>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</si>
  <si>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</si>
  <si>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</si>
  <si>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</si>
  <si>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</si>
  <si>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</si>
  <si>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</si>
  <si>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</si>
  <si>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</si>
  <si>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</si>
  <si>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</si>
  <si>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</si>
  <si>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</si>
  <si>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</si>
  <si>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</si>
  <si>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</si>
  <si>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</si>
  <si>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</si>
  <si>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</si>
  <si>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</si>
  <si>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</si>
  <si>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</si>
  <si>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</si>
  <si>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</si>
  <si>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</si>
  <si>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</si>
  <si>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</si>
  <si>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</si>
  <si>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</si>
  <si>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</si>
  <si>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</si>
  <si>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</si>
  <si>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</si>
  <si>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</si>
  <si>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</si>
  <si>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</si>
  <si>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</si>
  <si>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</si>
  <si>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</si>
  <si>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</si>
  <si>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</si>
  <si>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</si>
  <si>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</si>
  <si>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</si>
  <si>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</si>
  <si>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</si>
  <si>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</si>
  <si>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</si>
  <si>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</si>
  <si>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</si>
  <si>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</si>
  <si>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</si>
  <si>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</si>
  <si>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</si>
  <si>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</si>
  <si>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</si>
  <si>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</si>
  <si>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</si>
  <si>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</si>
  <si>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</si>
  <si>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</si>
  <si>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</si>
  <si>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</si>
  <si>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</si>
  <si>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</si>
  <si>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</si>
  <si>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</si>
  <si>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</si>
  <si>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</si>
  <si>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</si>
  <si>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</si>
  <si>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</si>
  <si>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</si>
  <si>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</si>
  <si>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</si>
  <si>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</si>
  <si>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</si>
  <si>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</si>
  <si>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</si>
  <si>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</si>
  <si>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</si>
  <si>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</si>
  <si>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</si>
  <si>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</si>
  <si>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</si>
  <si>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</si>
  <si>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</si>
  <si>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</si>
  <si>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</si>
  <si>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</si>
  <si>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</si>
  <si>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</si>
  <si>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</si>
  <si>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</si>
  <si>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</si>
  <si>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</si>
  <si>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</si>
  <si>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</si>
  <si>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 xml:space="preserve">ELECTROVÁVULA 1“ 24 V NC AGUA DANFOSS  </t>
  </si>
  <si>
    <t>ELECTROVÁVULA 3/4“ 24 V NC AGUA DANFOSS</t>
  </si>
  <si>
    <t>FITVALV</t>
  </si>
  <si>
    <t>VIGNOLA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</si>
</sst>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4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Q12" sqref="Q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3146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708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7" t="str">
        <f>VLOOKUP(D4,CLIENTES,4,FALSE)</f>
        <v>Eduardo Frei Montalva 9160</v>
      </c>
      <c r="F5" s="127"/>
      <c r="G5" s="127"/>
      <c r="H5" s="127"/>
      <c r="I5" s="127"/>
      <c r="J5" s="128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 xml:space="preserve">ALUSA CHILE S.A </v>
      </c>
      <c r="E6" s="37" t="s">
        <v>7</v>
      </c>
      <c r="F6" s="129" t="str">
        <f>VLOOKUP(D4,CLIENTES,5,FALSE)</f>
        <v>QUILICURA</v>
      </c>
      <c r="G6" s="129"/>
      <c r="H6" s="129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Fabricacion de otros articulos plasticos</v>
      </c>
      <c r="E7" s="37" t="s">
        <v>8</v>
      </c>
      <c r="F7" s="129" t="str">
        <f>VLOOKUP(D4,CLIENTES,6,FALSE)</f>
        <v>STGO</v>
      </c>
      <c r="G7" s="129"/>
      <c r="H7" s="129"/>
      <c r="I7" s="37" t="s">
        <v>24</v>
      </c>
      <c r="J7" s="41" t="str">
        <f>VLOOKUP(D4,CLIENTES,8,FALSE)</f>
        <v>Sebastian Zamorano</v>
      </c>
      <c r="M7" s="109"/>
      <c r="N7" s="109"/>
    </row>
    <row r="8" spans="2:21" ht="15.75" thickBot="1" x14ac:dyDescent="0.3">
      <c r="B8" s="139" t="s">
        <v>26</v>
      </c>
      <c r="C8" s="140"/>
      <c r="D8" s="90" t="str">
        <f>VLOOKUP(D4,CLIENTES,7,FALSE)</f>
        <v>30 dias</v>
      </c>
      <c r="E8" s="37" t="s">
        <v>11</v>
      </c>
      <c r="F8" s="129" t="str">
        <f>VLOOKUP(D4,CLIENTES,12,FALSE)</f>
        <v>Jaime Guzman</v>
      </c>
      <c r="G8" s="129"/>
      <c r="H8" s="129"/>
      <c r="I8" s="37" t="s">
        <v>14</v>
      </c>
      <c r="J8" s="42">
        <f ca="1">TODAY()</f>
        <v>42291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6" t="s">
        <v>22</v>
      </c>
      <c r="D10" s="137"/>
      <c r="E10" s="13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828</v>
      </c>
      <c r="M10" s="111" t="s">
        <v>829</v>
      </c>
      <c r="N10" s="92"/>
      <c r="O10" s="91"/>
      <c r="P10" s="26" t="s">
        <v>16</v>
      </c>
      <c r="Q10" s="25" t="s">
        <v>18</v>
      </c>
      <c r="R10" s="27" t="s">
        <v>19</v>
      </c>
      <c r="S10" s="97" t="s">
        <v>807</v>
      </c>
      <c r="T10" s="78"/>
      <c r="U10" s="78"/>
    </row>
    <row r="11" spans="2:21" ht="15" customHeight="1" x14ac:dyDescent="0.25">
      <c r="B11" s="99">
        <v>1</v>
      </c>
      <c r="C11" s="130" t="s">
        <v>826</v>
      </c>
      <c r="D11" s="131"/>
      <c r="E11" s="132"/>
      <c r="F11" s="100">
        <v>2</v>
      </c>
      <c r="G11" s="100" t="s">
        <v>21</v>
      </c>
      <c r="H11" s="101">
        <f>VLOOKUP(B11,COTIZADO,8,FALSE)</f>
        <v>154200</v>
      </c>
      <c r="I11" s="102">
        <v>0</v>
      </c>
      <c r="J11" s="103">
        <f t="shared" ref="J11:J28" si="0">F11*H11*(1-I11/100)</f>
        <v>308400</v>
      </c>
      <c r="K11" s="28">
        <v>1</v>
      </c>
      <c r="L11" s="83">
        <v>186469</v>
      </c>
      <c r="M11" s="83">
        <f>85200+16000+1600</f>
        <v>102800</v>
      </c>
      <c r="N11" s="93"/>
      <c r="O11" s="94"/>
      <c r="P11" s="86">
        <v>1.5</v>
      </c>
      <c r="Q11" s="87">
        <f>M11</f>
        <v>102800</v>
      </c>
      <c r="R11" s="88">
        <f>Q11*P11</f>
        <v>154200</v>
      </c>
    </row>
    <row r="12" spans="2:21" ht="15" customHeight="1" x14ac:dyDescent="0.25">
      <c r="B12" s="118">
        <v>2</v>
      </c>
      <c r="C12" s="130" t="s">
        <v>827</v>
      </c>
      <c r="D12" s="131"/>
      <c r="E12" s="132"/>
      <c r="F12" s="52">
        <v>2</v>
      </c>
      <c r="G12" s="52" t="s">
        <v>21</v>
      </c>
      <c r="H12" s="119">
        <f t="shared" ref="H12:H28" si="1">VLOOKUP(B12,COTIZADO,8,FALSE)</f>
        <v>151200</v>
      </c>
      <c r="I12" s="120">
        <v>0</v>
      </c>
      <c r="J12" s="121">
        <f t="shared" si="0"/>
        <v>302400</v>
      </c>
      <c r="K12" s="28">
        <v>2</v>
      </c>
      <c r="L12" s="83">
        <v>168386</v>
      </c>
      <c r="M12" s="83">
        <f>83200+16000+1600</f>
        <v>100800</v>
      </c>
      <c r="O12" s="94"/>
      <c r="P12" s="86">
        <v>1.5</v>
      </c>
      <c r="Q12" s="87">
        <f>M12</f>
        <v>100800</v>
      </c>
      <c r="R12" s="88">
        <f t="shared" ref="R12:R28" si="2">Q12*P12</f>
        <v>151200</v>
      </c>
    </row>
    <row r="13" spans="2:21" ht="15" customHeight="1" x14ac:dyDescent="0.25">
      <c r="B13" s="147">
        <v>3</v>
      </c>
      <c r="C13" s="141"/>
      <c r="D13" s="142"/>
      <c r="E13" s="143"/>
      <c r="F13" s="110"/>
      <c r="G13" s="110"/>
      <c r="H13" s="148">
        <f t="shared" si="1"/>
        <v>0</v>
      </c>
      <c r="I13" s="149">
        <v>0</v>
      </c>
      <c r="J13" s="150">
        <f t="shared" si="0"/>
        <v>0</v>
      </c>
      <c r="K13" s="28">
        <v>3</v>
      </c>
      <c r="O13" s="94"/>
      <c r="P13" s="86">
        <v>1</v>
      </c>
      <c r="Q13" s="87">
        <f t="shared" ref="Q13" si="3">L13</f>
        <v>0</v>
      </c>
      <c r="R13" s="88">
        <f t="shared" si="2"/>
        <v>0</v>
      </c>
    </row>
    <row r="14" spans="2:21" x14ac:dyDescent="0.25">
      <c r="B14" s="107">
        <v>4</v>
      </c>
      <c r="C14" s="124"/>
      <c r="D14" s="125"/>
      <c r="E14" s="126"/>
      <c r="F14" s="52"/>
      <c r="G14" s="52"/>
      <c r="H14" s="104">
        <f t="shared" si="1"/>
        <v>0</v>
      </c>
      <c r="I14" s="105">
        <v>0</v>
      </c>
      <c r="J14" s="106">
        <f t="shared" si="0"/>
        <v>0</v>
      </c>
      <c r="K14" s="28">
        <v>4</v>
      </c>
      <c r="N14" s="109"/>
      <c r="O14" s="94"/>
      <c r="P14" s="86">
        <v>1</v>
      </c>
      <c r="Q14" s="87">
        <f t="shared" ref="Q14:Q15" si="4">L14</f>
        <v>0</v>
      </c>
      <c r="R14" s="88">
        <f t="shared" si="2"/>
        <v>0</v>
      </c>
    </row>
    <row r="15" spans="2:21" s="20" customFormat="1" ht="15" customHeight="1" x14ac:dyDescent="0.25">
      <c r="B15" s="147">
        <v>5</v>
      </c>
      <c r="C15" s="133"/>
      <c r="D15" s="134"/>
      <c r="E15" s="135"/>
      <c r="F15" s="110"/>
      <c r="G15" s="110"/>
      <c r="H15" s="148">
        <f t="shared" si="1"/>
        <v>0</v>
      </c>
      <c r="I15" s="149">
        <v>0</v>
      </c>
      <c r="J15" s="150">
        <f t="shared" si="0"/>
        <v>0</v>
      </c>
      <c r="K15" s="82">
        <v>5</v>
      </c>
      <c r="L15" s="83"/>
      <c r="N15" s="83"/>
      <c r="O15" s="94"/>
      <c r="P15" s="86">
        <v>1</v>
      </c>
      <c r="Q15" s="87">
        <f t="shared" si="4"/>
        <v>0</v>
      </c>
      <c r="R15" s="89">
        <f t="shared" si="2"/>
        <v>0</v>
      </c>
      <c r="S15" s="83"/>
    </row>
    <row r="16" spans="2:21" x14ac:dyDescent="0.25">
      <c r="B16" s="107">
        <v>6</v>
      </c>
      <c r="C16" s="124"/>
      <c r="D16" s="125"/>
      <c r="E16" s="126"/>
      <c r="F16" s="52"/>
      <c r="G16" s="52"/>
      <c r="H16" s="104">
        <f>VLOOKUP(B16,COTIZADO,8,FALSE)</f>
        <v>0</v>
      </c>
      <c r="I16" s="105">
        <v>0</v>
      </c>
      <c r="J16" s="106">
        <f t="shared" si="0"/>
        <v>0</v>
      </c>
      <c r="K16" s="28">
        <v>6</v>
      </c>
      <c r="N16" s="93"/>
      <c r="O16" s="94"/>
      <c r="P16" s="86">
        <v>1</v>
      </c>
      <c r="Q16" s="87">
        <f t="shared" ref="Q16:Q19" si="5">L16</f>
        <v>0</v>
      </c>
      <c r="R16" s="88">
        <f t="shared" si="2"/>
        <v>0</v>
      </c>
    </row>
    <row r="17" spans="2:19" x14ac:dyDescent="0.25">
      <c r="B17" s="107">
        <v>7</v>
      </c>
      <c r="C17" s="124"/>
      <c r="D17" s="125"/>
      <c r="E17" s="126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</v>
      </c>
      <c r="Q17" s="87">
        <f t="shared" si="5"/>
        <v>0</v>
      </c>
      <c r="R17" s="88">
        <f t="shared" si="2"/>
        <v>0</v>
      </c>
    </row>
    <row r="18" spans="2:19" s="20" customFormat="1" x14ac:dyDescent="0.25">
      <c r="B18" s="107">
        <v>8</v>
      </c>
      <c r="C18" s="124"/>
      <c r="D18" s="125"/>
      <c r="E18" s="126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</v>
      </c>
      <c r="Q18" s="87">
        <f t="shared" si="5"/>
        <v>0</v>
      </c>
      <c r="R18" s="89">
        <f t="shared" si="2"/>
        <v>0</v>
      </c>
      <c r="S18" s="83"/>
    </row>
    <row r="19" spans="2:19" ht="15" customHeight="1" x14ac:dyDescent="0.25">
      <c r="B19" s="107">
        <v>9</v>
      </c>
      <c r="C19" s="130"/>
      <c r="D19" s="131"/>
      <c r="E19" s="132"/>
      <c r="F19" s="52"/>
      <c r="G19" s="52"/>
      <c r="H19" s="104">
        <f t="shared" si="1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</v>
      </c>
      <c r="Q19" s="87">
        <f t="shared" si="5"/>
        <v>0</v>
      </c>
      <c r="R19" s="88">
        <f t="shared" si="2"/>
        <v>0</v>
      </c>
    </row>
    <row r="20" spans="2:19" x14ac:dyDescent="0.25">
      <c r="B20" s="107">
        <v>10</v>
      </c>
      <c r="C20" s="130"/>
      <c r="D20" s="131"/>
      <c r="E20" s="132"/>
      <c r="F20" s="52"/>
      <c r="G20" s="52"/>
      <c r="H20" s="104">
        <f t="shared" si="1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1.5</v>
      </c>
      <c r="Q20" s="87">
        <f t="shared" ref="Q20:Q28" si="6">L20</f>
        <v>0</v>
      </c>
      <c r="R20" s="88">
        <f t="shared" si="2"/>
        <v>0</v>
      </c>
    </row>
    <row r="21" spans="2:19" x14ac:dyDescent="0.25">
      <c r="B21" s="107">
        <v>11</v>
      </c>
      <c r="C21" s="130"/>
      <c r="D21" s="131"/>
      <c r="E21" s="132"/>
      <c r="F21" s="52"/>
      <c r="G21" s="52"/>
      <c r="H21" s="104">
        <f t="shared" si="1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1.5</v>
      </c>
      <c r="Q21" s="87">
        <f t="shared" si="6"/>
        <v>0</v>
      </c>
      <c r="R21" s="88">
        <f t="shared" si="2"/>
        <v>0</v>
      </c>
    </row>
    <row r="22" spans="2:19" x14ac:dyDescent="0.25">
      <c r="B22" s="107">
        <v>12</v>
      </c>
      <c r="C22" s="130"/>
      <c r="D22" s="131"/>
      <c r="E22" s="132"/>
      <c r="F22" s="52"/>
      <c r="G22" s="52"/>
      <c r="H22" s="104">
        <f t="shared" si="1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si="6"/>
        <v>0</v>
      </c>
      <c r="R22" s="88">
        <f t="shared" si="2"/>
        <v>0</v>
      </c>
    </row>
    <row r="23" spans="2:19" x14ac:dyDescent="0.25">
      <c r="B23" s="107">
        <v>13</v>
      </c>
      <c r="C23" s="130"/>
      <c r="D23" s="131"/>
      <c r="E23" s="132"/>
      <c r="F23" s="52"/>
      <c r="G23" s="52"/>
      <c r="H23" s="104">
        <f t="shared" si="1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</v>
      </c>
      <c r="Q23" s="87">
        <f t="shared" si="6"/>
        <v>0</v>
      </c>
      <c r="R23" s="88">
        <f t="shared" si="2"/>
        <v>0</v>
      </c>
    </row>
    <row r="24" spans="2:19" x14ac:dyDescent="0.25">
      <c r="B24" s="107">
        <v>14</v>
      </c>
      <c r="C24" s="130"/>
      <c r="D24" s="131"/>
      <c r="E24" s="132"/>
      <c r="F24" s="52"/>
      <c r="G24" s="52"/>
      <c r="H24" s="104">
        <f t="shared" si="1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</v>
      </c>
      <c r="Q24" s="87">
        <f t="shared" si="6"/>
        <v>0</v>
      </c>
      <c r="R24" s="88">
        <f t="shared" si="2"/>
        <v>0</v>
      </c>
    </row>
    <row r="25" spans="2:19" x14ac:dyDescent="0.25">
      <c r="B25" s="107">
        <v>15</v>
      </c>
      <c r="C25" s="130"/>
      <c r="D25" s="131"/>
      <c r="E25" s="132"/>
      <c r="F25" s="52"/>
      <c r="G25" s="52"/>
      <c r="H25" s="104">
        <f t="shared" si="1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</v>
      </c>
      <c r="Q25" s="87">
        <f t="shared" si="6"/>
        <v>0</v>
      </c>
      <c r="R25" s="88">
        <f t="shared" si="2"/>
        <v>0</v>
      </c>
    </row>
    <row r="26" spans="2:19" x14ac:dyDescent="0.25">
      <c r="B26" s="107">
        <v>16</v>
      </c>
      <c r="C26" s="130"/>
      <c r="D26" s="131"/>
      <c r="E26" s="132"/>
      <c r="F26" s="52"/>
      <c r="G26" s="52"/>
      <c r="H26" s="104">
        <f t="shared" si="1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</v>
      </c>
      <c r="Q26" s="87">
        <f t="shared" si="6"/>
        <v>0</v>
      </c>
      <c r="R26" s="88">
        <f t="shared" si="2"/>
        <v>0</v>
      </c>
      <c r="S26" s="83">
        <v>578</v>
      </c>
    </row>
    <row r="27" spans="2:19" x14ac:dyDescent="0.25">
      <c r="B27" s="107">
        <v>17</v>
      </c>
      <c r="C27" s="130"/>
      <c r="D27" s="131"/>
      <c r="E27" s="132"/>
      <c r="F27" s="52"/>
      <c r="G27" s="52"/>
      <c r="H27" s="104">
        <f t="shared" si="1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</v>
      </c>
      <c r="Q27" s="87">
        <f t="shared" si="6"/>
        <v>0</v>
      </c>
      <c r="R27" s="88">
        <f t="shared" si="2"/>
        <v>0</v>
      </c>
      <c r="S27" s="83">
        <v>1584</v>
      </c>
    </row>
    <row r="28" spans="2:19" ht="15.75" thickBot="1" x14ac:dyDescent="0.3">
      <c r="B28" s="107">
        <v>18</v>
      </c>
      <c r="C28" s="144"/>
      <c r="D28" s="145"/>
      <c r="E28" s="146"/>
      <c r="F28" s="52"/>
      <c r="G28" s="52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</v>
      </c>
      <c r="Q28" s="87">
        <f t="shared" si="6"/>
        <v>0</v>
      </c>
      <c r="R28" s="88">
        <f t="shared" si="2"/>
        <v>0</v>
      </c>
      <c r="S28" s="83">
        <v>2272</v>
      </c>
    </row>
    <row r="29" spans="2:19" x14ac:dyDescent="0.25">
      <c r="B29" s="53" t="s">
        <v>667</v>
      </c>
      <c r="C29" s="54"/>
      <c r="D29" s="95"/>
      <c r="E29" s="96"/>
      <c r="F29" s="80"/>
      <c r="G29" s="55" t="s">
        <v>3</v>
      </c>
      <c r="H29" s="56"/>
      <c r="I29" s="57"/>
      <c r="J29" s="58">
        <f>SUM(J11:J28)</f>
        <v>610800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2"/>
      <c r="E31" s="123"/>
      <c r="F31" s="66"/>
      <c r="G31" s="67" t="s">
        <v>4</v>
      </c>
      <c r="H31" s="60"/>
      <c r="I31" s="68"/>
      <c r="J31" s="65">
        <f>J29-J30</f>
        <v>610800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116052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726852</v>
      </c>
      <c r="N33" s="94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809</v>
      </c>
      <c r="C171" s="108" t="s">
        <v>808</v>
      </c>
      <c r="E171" t="s">
        <v>810</v>
      </c>
      <c r="F171" t="s">
        <v>811</v>
      </c>
      <c r="I171" t="s">
        <v>812</v>
      </c>
      <c r="M171" t="s">
        <v>568</v>
      </c>
    </row>
    <row r="172" spans="1:13" hidden="1" x14ac:dyDescent="0.25">
      <c r="A172">
        <v>175</v>
      </c>
      <c r="B172" s="30" t="s">
        <v>813</v>
      </c>
      <c r="C172" s="108" t="s">
        <v>814</v>
      </c>
      <c r="E172" t="s">
        <v>815</v>
      </c>
      <c r="F172" t="s">
        <v>45</v>
      </c>
      <c r="G172" t="s">
        <v>31</v>
      </c>
      <c r="I172" t="s">
        <v>816</v>
      </c>
      <c r="M172" t="s">
        <v>568</v>
      </c>
    </row>
    <row r="173" spans="1:13" hidden="1" x14ac:dyDescent="0.25">
      <c r="A173">
        <v>176</v>
      </c>
      <c r="B173" s="30" t="s">
        <v>817</v>
      </c>
      <c r="C173" s="108" t="s">
        <v>818</v>
      </c>
      <c r="G173" t="s">
        <v>31</v>
      </c>
      <c r="I173" t="s">
        <v>819</v>
      </c>
      <c r="M173" t="s">
        <v>568</v>
      </c>
    </row>
    <row r="174" spans="1:13" hidden="1" x14ac:dyDescent="0.25">
      <c r="A174">
        <v>177</v>
      </c>
      <c r="B174" s="30" t="s">
        <v>821</v>
      </c>
      <c r="C174" s="108" t="s">
        <v>820</v>
      </c>
      <c r="G174" t="s">
        <v>31</v>
      </c>
      <c r="H174" t="s">
        <v>755</v>
      </c>
      <c r="I174" t="s">
        <v>822</v>
      </c>
      <c r="M174" t="s">
        <v>568</v>
      </c>
    </row>
    <row r="175" spans="1:13" hidden="1" x14ac:dyDescent="0.25">
      <c r="A175">
        <v>178</v>
      </c>
      <c r="B175" s="30" t="s">
        <v>823</v>
      </c>
      <c r="C175" s="108" t="s">
        <v>824</v>
      </c>
      <c r="G175" t="s">
        <v>31</v>
      </c>
      <c r="I175" t="s">
        <v>825</v>
      </c>
      <c r="M175" t="s">
        <v>568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ALUSA CHILE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2015-10-14T14:03:49Z</cp:lastPrinted>
  <dcterms:created xsi:type="dcterms:W3CDTF">2013-07-12T05:01:37Z</dcterms:created>
  <dcterms:modified xsi:type="dcterms:W3CDTF">2015-10-14T15:41:28Z</dcterms:modified>
</cp:coreProperties>
</file>