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9" i="1"/>
  <c r="Q14" i="1" l="1"/>
  <c r="Q15" i="1"/>
  <c r="Q11" i="1" l="1"/>
  <c r="Q16" i="1" l="1"/>
  <c r="Q17" i="1"/>
  <c r="Q18" i="1"/>
  <c r="Q20" i="1" l="1"/>
  <c r="Q21" i="1"/>
  <c r="Q22" i="1"/>
  <c r="Q23" i="1"/>
  <c r="Q24" i="1"/>
  <c r="Q25" i="1"/>
  <c r="Q26" i="1"/>
  <c r="Q27" i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<sst xmlns="http://schemas.openxmlformats.org/spreadsheetml/2006/main" count="1223" uniqueCount="828">
  <si>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</si>
  <si>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</si>
  <si>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</si>
  <si>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</si>
  <si>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</si>
  <si>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</si>
  <si>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</si>
  <si>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</si>
  <si>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</si>
  <si>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</si>
  <si>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</si>
  <si>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</si>
  <si>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</si>
  <si>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</si>
  <si>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</si>
  <si>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</si>
  <si>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</si>
  <si>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</si>
  <si>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</si>
  <si>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</si>
  <si>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</si>
  <si>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</si>
  <si>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</si>
  <si>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</si>
  <si>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</si>
  <si>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</si>
  <si>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</si>
  <si>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</si>
  <si>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</si>
  <si>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</si>
  <si>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</si>
  <si>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</si>
  <si>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</si>
  <si>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</si>
  <si>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</si>
  <si>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</si>
  <si>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</si>
  <si>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</si>
  <si>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</si>
  <si>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</si>
  <si>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</si>
  <si>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</si>
  <si>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</si>
  <si>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</si>
  <si>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</si>
  <si>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</si>
  <si>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</si>
  <si>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</si>
  <si>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</si>
  <si>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</si>
  <si>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</si>
  <si>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</si>
  <si>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</si>
  <si>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</si>
  <si>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</si>
  <si>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</si>
  <si>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</si>
  <si>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</si>
  <si>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</si>
  <si>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</si>
  <si>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</si>
  <si>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</si>
  <si>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</si>
  <si>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</si>
  <si>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</si>
  <si>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</si>
  <si>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</si>
  <si>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</si>
  <si>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</si>
  <si>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</si>
  <si>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</si>
  <si>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</si>
  <si>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</si>
  <si>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</si>
  <si>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</si>
  <si>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</si>
  <si>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</si>
  <si>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</si>
  <si>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</si>
  <si>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</si>
  <si>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</si>
  <si>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</si>
  <si>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</si>
  <si>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</si>
  <si>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</si>
  <si>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</si>
  <si>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</si>
  <si>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</si>
  <si>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</si>
  <si>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</si>
  <si>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</si>
  <si>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</si>
  <si>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</si>
  <si>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</si>
  <si>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</si>
  <si>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</si>
  <si>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</si>
  <si>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</si>
  <si>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</si>
  <si>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</si>
  <si>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</si>
  <si>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</si>
  <si>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</si>
  <si>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</si>
  <si>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</si>
  <si>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</si>
  <si>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</si>
  <si>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</si>
  <si>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</si>
  <si>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</si>
  <si>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</si>
  <si>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</si>
  <si>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</si>
  <si>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</si>
  <si>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</si>
  <si>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</si>
  <si>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</si>
  <si>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</si>
  <si>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</si>
  <si>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</si>
  <si>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</si>
  <si>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</si>
  <si>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</si>
  <si>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</si>
  <si>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</si>
  <si>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</si>
  <si>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</si>
  <si>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</si>
  <si>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</si>
  <si>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</si>
  <si>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</si>
  <si>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</si>
  <si>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</si>
  <si>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</si>
  <si>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</si>
  <si>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</si>
  <si>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</si>
  <si>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</si>
  <si>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</si>
  <si>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</si>
  <si>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</si>
  <si>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</si>
  <si>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</si>
  <si>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</si>
  <si>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</si>
  <si>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</si>
  <si>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</si>
  <si>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</si>
  <si>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</si>
  <si>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</si>
  <si>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</si>
  <si>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</si>
  <si>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</si>
  <si>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</si>
  <si>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</si>
  <si>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</si>
  <si>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</si>
  <si>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</si>
  <si>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</si>
  <si>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</si>
  <si>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</si>
  <si>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</si>
  <si>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</si>
  <si>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</si>
  <si>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</si>
  <si>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</si>
  <si>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</si>
  <si>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</si>
  <si>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</si>
  <si>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</si>
  <si>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</si>
  <si>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</si>
  <si>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</si>
  <si>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</si>
  <si>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</si>
  <si>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</si>
  <si>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</si>
  <si>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</si>
  <si>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</si>
  <si>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</si>
  <si>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</si>
  <si>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</si>
  <si>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</si>
  <si>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</si>
  <si>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</si>
  <si>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</si>
  <si>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</si>
  <si>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</si>
  <si>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</si>
  <si>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</si>
  <si>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</si>
  <si>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</si>
  <si>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</si>
  <si>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</si>
  <si>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</si>
  <si>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</si>
  <si>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</si>
  <si>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</si>
  <si>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</si>
  <si>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</si>
  <si>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</si>
  <si>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</si>
  <si>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</si>
  <si>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</si>
  <si>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</si>
  <si>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</si>
  <si>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</si>
  <si>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</si>
  <si>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</si>
  <si>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</si>
  <si>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</si>
  <si>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</si>
  <si>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</si>
  <si>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</si>
  <si>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</si>
  <si>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</si>
  <si>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</si>
  <si>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</si>
  <si>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</si>
  <si>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</si>
  <si>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</si>
  <si>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</si>
  <si>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</si>
  <si>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</si>
  <si>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</si>
  <si>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</si>
  <si>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</si>
  <si>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</si>
  <si>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</si>
  <si>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</si>
  <si>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</si>
  <si>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</si>
  <si>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</si>
  <si>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</si>
  <si>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</si>
  <si>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</si>
  <si>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</si>
  <si>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</si>
  <si>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</si>
  <si>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</si>
  <si>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</si>
  <si>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</si>
  <si>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</si>
  <si>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</si>
  <si>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</si>
  <si>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</si>
  <si>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</si>
  <si>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</si>
  <si>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</si>
  <si>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</si>
  <si>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</si>
  <si>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</si>
  <si>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</si>
  <si>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</si>
  <si>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</si>
  <si>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</si>
  <si>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</si>
  <si>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</si>
  <si>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</si>
  <si>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</si>
  <si>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</si>
  <si>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</si>
  <si>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</si>
  <si>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</si>
  <si>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</si>
  <si>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</si>
  <si>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</si>
  <si>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</si>
  <si>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</si>
  <si>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</si>
  <si>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</si>
  <si>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</si>
  <si>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</si>
  <si>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</si>
  <si>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</si>
  <si>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</si>
  <si>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</si>
  <si>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</si>
  <si>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</si>
  <si>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</si>
  <si>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</si>
  <si>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</si>
  <si>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</si>
  <si>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</si>
  <si>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</si>
  <si>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</si>
  <si>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</si>
  <si>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</si>
  <si>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</si>
  <si>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</si>
  <si>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</si>
  <si>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</si>
  <si>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</si>
  <si>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</si>
  <si>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</si>
  <si>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</si>
  <si>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</si>
  <si>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</si>
  <si>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</si>
  <si>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</si>
  <si>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</si>
  <si>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</si>
  <si>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</si>
  <si>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</si>
  <si>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</si>
  <si>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</si>
  <si>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</si>
  <si>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</si>
  <si>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</si>
  <si>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</si>
  <si>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</si>
  <si>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</si>
  <si>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</si>
  <si>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</si>
  <si>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</si>
  <si>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</si>
  <si>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</si>
  <si>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</si>
  <si>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</si>
  <si>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</si>
  <si>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</si>
  <si>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</si>
  <si>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</si>
  <si>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</si>
  <si>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</si>
  <si>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</si>
  <si>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</si>
  <si>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</si>
  <si>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</si>
  <si>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</si>
  <si>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</si>
  <si>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</si>
  <si>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</si>
  <si>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</si>
  <si>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</si>
  <si>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</si>
  <si>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</si>
  <si>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</si>
  <si>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</si>
  <si>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</si>
  <si>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</si>
  <si>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</si>
  <si>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</si>
  <si>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</si>
  <si>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</si>
  <si>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</si>
  <si>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</si>
  <si>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</si>
  <si>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</si>
  <si>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</si>
  <si>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</si>
  <si>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</si>
  <si>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</si>
  <si>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</si>
  <si>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</si>
  <si>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</si>
  <si>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</si>
  <si>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</si>
  <si>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</si>
  <si>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</si>
  <si>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</si>
  <si>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</si>
  <si>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</si>
  <si>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</si>
  <si>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</si>
  <si>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</si>
  <si>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</si>
  <si>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</si>
  <si>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</si>
  <si>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</si>
  <si>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</si>
  <si>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</si>
  <si>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</si>
  <si>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</si>
  <si>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</si>
  <si>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</si>
  <si>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</si>
  <si>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</si>
  <si>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</si>
  <si>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</si>
  <si>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</si>
  <si>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</si>
  <si>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</si>
  <si>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</si>
  <si>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</si>
  <si>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</si>
  <si>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</si>
  <si>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</si>
  <si>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</si>
  <si>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</si>
  <si>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</si>
  <si>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</si>
  <si>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</si>
  <si>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</si>
  <si>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</si>
  <si>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</si>
  <si>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</si>
  <si>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</si>
  <si>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</si>
  <si>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</si>
  <si>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</si>
  <si>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</si>
  <si>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</si>
  <si>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</si>
  <si>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</si>
  <si>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</si>
  <si>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</si>
  <si>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</si>
  <si>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</si>
  <si>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</si>
  <si>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</si>
  <si>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</si>
  <si>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</si>
  <si>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</si>
  <si>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</si>
  <si>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</si>
  <si>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</si>
  <si>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</si>
  <si>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</si>
  <si>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</si>
  <si>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</si>
  <si>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</si>
  <si>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</si>
  <si>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</si>
  <si>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</si>
  <si>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</si>
  <si>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</si>
  <si>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</si>
  <si>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</si>
  <si>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</si>
  <si>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</si>
  <si>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</si>
  <si>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</si>
  <si>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</si>
  <si>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</si>
  <si>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</si>
  <si>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</si>
  <si>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</si>
  <si>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</si>
  <si>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</si>
  <si>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</si>
  <si>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</si>
  <si>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</si>
  <si>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</si>
  <si>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</si>
  <si>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</si>
  <si>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</si>
  <si>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</si>
  <si>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</si>
  <si>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</si>
  <si>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</si>
  <si>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</si>
  <si>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</si>
  <si>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</si>
  <si>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</si>
  <si>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</si>
  <si>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</si>
  <si>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</si>
  <si>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</si>
  <si>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</si>
  <si>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</si>
  <si>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</si>
  <si>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</si>
  <si>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</si>
  <si>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</si>
  <si>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</si>
  <si>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</si>
  <si>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</si>
  <si>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</si>
  <si>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</si>
  <si>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</si>
  <si>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</si>
  <si>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</si>
  <si>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</si>
  <si>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</si>
  <si>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</si>
  <si>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</si>
  <si>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</si>
  <si>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</si>
  <si>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</si>
  <si>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</si>
  <si>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</si>
  <si>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</si>
  <si>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</si>
  <si>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</si>
  <si>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</si>
  <si>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</si>
  <si>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</si>
  <si>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</si>
  <si>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</si>
  <si>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</si>
  <si>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</si>
  <si>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</si>
  <si>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</si>
  <si>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</si>
  <si>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</si>
  <si>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</si>
  <si>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</si>
  <si>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</si>
  <si>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</si>
  <si>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</si>
  <si>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</si>
  <si>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</si>
  <si>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</si>
  <si>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</si>
  <si>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</si>
  <si>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</si>
  <si>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</si>
  <si>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</si>
  <si>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</si>
  <si>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</si>
  <si>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</si>
  <si>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</si>
  <si>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</si>
  <si>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</si>
  <si>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</si>
  <si>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</si>
  <si>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</si>
  <si>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</si>
  <si>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</si>
  <si>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</si>
  <si>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</si>
  <si>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</si>
  <si>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</si>
  <si>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</si>
  <si>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</si>
  <si>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</si>
  <si>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</si>
  <si>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</si>
  <si>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</si>
  <si>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</si>
  <si>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</si>
  <si>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</si>
  <si>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</si>
  <si>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</si>
  <si>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</si>
  <si>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</si>
  <si>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</si>
  <si>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</si>
  <si>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</si>
  <si>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</si>
  <si>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</si>
  <si>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</si>
  <si>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</si>
  <si>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</si>
  <si>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</si>
  <si>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</si>
  <si>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</si>
  <si>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</si>
  <si>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</si>
  <si>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</si>
  <si>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</si>
  <si>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</si>
  <si>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</si>
  <si>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</si>
  <si>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</si>
  <si>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</si>
  <si>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</si>
  <si>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</si>
  <si>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</si>
  <si>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</si>
  <si>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</si>
  <si>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</si>
  <si>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</si>
  <si>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</si>
  <si>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</si>
  <si>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</si>
  <si>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</si>
  <si>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</si>
  <si>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</si>
  <si>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</si>
  <si>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</si>
  <si>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</si>
  <si>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</si>
  <si>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</si>
  <si>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</si>
  <si>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</si>
  <si>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</si>
  <si>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</si>
  <si>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</si>
  <si>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</si>
  <si>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</si>
  <si>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</si>
  <si>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</si>
  <si>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</si>
  <si>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</si>
  <si>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</si>
  <si>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</si>
  <si>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</si>
  <si>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</si>
  <si>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</si>
  <si>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</si>
  <si>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</si>
  <si>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</si>
  <si>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</si>
  <si>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</si>
  <si>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</si>
  <si>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</si>
  <si>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</si>
  <si>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</si>
  <si>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</si>
  <si>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</si>
  <si>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</si>
  <si>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</si>
  <si>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</si>
  <si>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</si>
  <si>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</si>
  <si>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</si>
  <si>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</si>
  <si>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</si>
  <si>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</si>
  <si>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</si>
  <si>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</si>
  <si>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</si>
  <si>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</si>
  <si>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</si>
  <si>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</si>
  <si>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</si>
  <si>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</si>
  <si>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</si>
  <si>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</si>
  <si>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</si>
  <si>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</si>
  <si>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</si>
  <si>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</si>
  <si>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</si>
  <si>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</si>
  <si>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</si>
  <si>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</si>
  <si>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</si>
  <si>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</si>
  <si>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</si>
  <si>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</si>
  <si>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</si>
  <si>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</si>
  <si>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</si>
  <si>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</si>
  <si>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</si>
  <si>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</si>
  <si>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</si>
  <si>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</si>
  <si>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</si>
  <si>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</si>
  <si>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</si>
  <si>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</si>
  <si>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</si>
  <si>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</si>
  <si>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</si>
  <si>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</si>
  <si>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</si>
  <si>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</si>
  <si>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</si>
  <si>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</si>
  <si>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</si>
  <si>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</si>
  <si>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</si>
  <si>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</si>
  <si>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</si>
  <si>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</si>
  <si>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</si>
  <si>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</si>
  <si>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</si>
  <si>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</si>
  <si>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</si>
  <si>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</si>
  <si>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</si>
  <si>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</si>
  <si>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</si>
  <si>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</si>
  <si>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</si>
  <si>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</si>
  <si>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</si>
  <si>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</si>
  <si>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</si>
  <si>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</si>
  <si>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</si>
  <si>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</si>
  <si>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</si>
  <si>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</si>
  <si>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</si>
  <si>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</si>
  <si>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</si>
  <si>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</si>
  <si>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</si>
  <si>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</si>
  <si>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</si>
  <si>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</si>
  <si>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</si>
  <si>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</si>
  <si>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</si>
  <si>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</si>
  <si>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</si>
  <si>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</si>
  <si>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</si>
  <si>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</si>
  <si>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</si>
  <si>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</si>
  <si>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</si>
  <si>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</si>
  <si>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</si>
  <si>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</si>
  <si>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</si>
  <si>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</si>
  <si>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</si>
  <si>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</si>
  <si>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</si>
  <si>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</si>
  <si>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</si>
  <si>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</si>
  <si>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</si>
  <si>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</si>
  <si>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</si>
  <si>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</si>
  <si>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</si>
  <si>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</si>
  <si>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</si>
  <si>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</si>
  <si>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</si>
  <si>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</si>
  <si>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</si>
  <si>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</si>
  <si>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</si>
  <si>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</si>
  <si>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</si>
  <si>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</si>
  <si>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</si>
  <si>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</si>
  <si>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</si>
  <si>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</si>
  <si>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</si>
  <si>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</si>
  <si>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</si>
  <si>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</si>
  <si>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</si>
  <si>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</si>
  <si>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</si>
  <si>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</si>
  <si>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</si>
  <si>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</si>
  <si>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</si>
  <si>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</si>
  <si>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</si>
  <si>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</si>
  <si>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</si>
  <si>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</si>
  <si>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</si>
  <si>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</si>
  <si>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</si>
  <si>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</si>
  <si>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</si>
  <si>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</si>
  <si>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</si>
  <si>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</si>
  <si>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</si>
  <si>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</si>
  <si>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</si>
  <si>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</si>
  <si>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</si>
  <si>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</si>
  <si>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</si>
  <si>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</si>
  <si>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</si>
  <si>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</si>
  <si>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</si>
  <si>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</si>
  <si>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</si>
  <si>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</si>
  <si>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</si>
  <si>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</si>
  <si>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</si>
  <si>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</si>
  <si>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</si>
  <si>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</si>
  <si>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</si>
  <si>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</si>
  <si>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</si>
  <si>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</si>
  <si>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</si>
  <si>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</si>
  <si>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</si>
  <si>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</si>
  <si>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</si>
  <si>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</si>
  <si>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</si>
  <si>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</si>
  <si>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</si>
  <si>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</si>
  <si>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</si>
  <si>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</si>
  <si>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</si>
  <si>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</si>
  <si>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</si>
  <si>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</si>
  <si>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</si>
  <si>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</si>
  <si>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</si>
  <si>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</si>
  <si>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</si>
  <si>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</si>
  <si>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</si>
  <si>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</si>
  <si>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</si>
  <si>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</si>
  <si>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</si>
  <si>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</si>
  <si>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</si>
  <si>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</si>
  <si>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</si>
  <si>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</si>
  <si>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</si>
  <si>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</si>
  <si>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</si>
  <si>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</si>
  <si>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</si>
  <si>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</si>
  <si>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</si>
  <si>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</si>
  <si>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</si>
  <si>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</si>
  <si>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</si>
  <si>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</si>
  <si>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</si>
  <si>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</si>
  <si>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</si>
  <si>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</si>
  <si>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</si>
  <si>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Tubo de pvc de 6m x 110mm gris</t>
  </si>
  <si>
    <t>Tapas ciegas de pvc 110mm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</si>
</sst>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18" xfId="0" applyNumberFormat="1" applyFont="1" applyFill="1" applyBorder="1" applyAlignment="1" applyProtection="1">
      <alignment horizont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2" xfId="0" applyNumberFormat="1" applyFont="1" applyFill="1" applyBorder="1" applyAlignment="1" applyProtection="1">
      <alignment horizontal="center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 applyProtection="1">
      <protection locked="0"/>
    </xf>
    <xf numFmtId="49" fontId="7" fillId="2" borderId="0" xfId="0" applyNumberFormat="1" applyFont="1" applyFill="1" applyBorder="1" applyProtection="1">
      <protection locked="0"/>
    </xf>
    <xf numFmtId="49" fontId="17" fillId="2" borderId="6" xfId="0" applyNumberFormat="1" applyFont="1" applyFill="1" applyBorder="1" applyProtection="1">
      <protection locked="0"/>
    </xf>
    <xf numFmtId="49" fontId="7" fillId="2" borderId="6" xfId="0" applyNumberFormat="1" applyFont="1" applyFill="1" applyBorder="1" applyProtection="1">
      <protection locked="0"/>
    </xf>
    <xf numFmtId="49" fontId="1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13" fillId="2" borderId="5" xfId="0" applyNumberFormat="1" applyFont="1" applyFill="1" applyBorder="1" applyAlignment="1" applyProtection="1">
      <alignment horizontal="left"/>
      <protection locked="0"/>
    </xf>
    <xf numFmtId="49" fontId="13" fillId="2" borderId="0" xfId="0" applyNumberFormat="1" applyFont="1" applyFill="1" applyBorder="1" applyAlignment="1" applyProtection="1">
      <alignment horizontal="left"/>
      <protection locked="0"/>
    </xf>
    <xf numFmtId="49" fontId="13" fillId="2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13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3" customWidth="1"/>
    <col min="16" max="16" width="5" style="8" bestFit="1" customWidth="1"/>
    <col min="17" max="18" width="11.42578125" style="8"/>
    <col min="19" max="19" width="11.42578125" style="83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3139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628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7" t="str">
        <f>VLOOKUP(D4,CLIENTES,4,FALSE)</f>
        <v xml:space="preserve"> Avenida Américo Vespucio 2760-B</v>
      </c>
      <c r="F5" s="127"/>
      <c r="G5" s="127"/>
      <c r="H5" s="127"/>
      <c r="I5" s="127"/>
      <c r="J5" s="128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The Synergy Group S A</v>
      </c>
      <c r="E6" s="37" t="s">
        <v>7</v>
      </c>
      <c r="F6" s="129" t="str">
        <f>VLOOKUP(D4,CLIENTES,5,FALSE)</f>
        <v>CONCHALI</v>
      </c>
      <c r="G6" s="129"/>
      <c r="H6" s="129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9" t="str">
        <f>VLOOKUP(D4,CLIENTES,6,FALSE)</f>
        <v>STGO</v>
      </c>
      <c r="G7" s="129"/>
      <c r="H7" s="129"/>
      <c r="I7" s="37" t="s">
        <v>24</v>
      </c>
      <c r="J7" s="41" t="str">
        <f>VLOOKUP(D4,CLIENTES,8,FALSE)</f>
        <v>Marcos Villalon</v>
      </c>
      <c r="M7" s="109"/>
      <c r="N7" s="109"/>
    </row>
    <row r="8" spans="2:21" ht="15.75" thickBot="1" x14ac:dyDescent="0.3">
      <c r="B8" s="139" t="s">
        <v>26</v>
      </c>
      <c r="C8" s="140"/>
      <c r="D8" s="90" t="str">
        <f>VLOOKUP(D4,CLIENTES,7,FALSE)</f>
        <v>30 dias</v>
      </c>
      <c r="E8" s="37" t="s">
        <v>11</v>
      </c>
      <c r="F8" s="129" t="str">
        <f>VLOOKUP(D4,CLIENTES,12,FALSE)</f>
        <v>Jaime Guzman</v>
      </c>
      <c r="G8" s="129"/>
      <c r="H8" s="129"/>
      <c r="I8" s="37" t="s">
        <v>14</v>
      </c>
      <c r="J8" s="42">
        <f ca="1">TODAY()</f>
        <v>42285</v>
      </c>
      <c r="K8" s="20"/>
      <c r="M8" s="109"/>
      <c r="N8" s="109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09"/>
      <c r="N9" s="109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6" t="s">
        <v>22</v>
      </c>
      <c r="D10" s="137"/>
      <c r="E10" s="13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111"/>
      <c r="N10" s="92"/>
      <c r="O10" s="91"/>
      <c r="P10" s="26" t="s">
        <v>16</v>
      </c>
      <c r="Q10" s="25" t="s">
        <v>18</v>
      </c>
      <c r="R10" s="27" t="s">
        <v>19</v>
      </c>
      <c r="S10" s="97" t="s">
        <v>807</v>
      </c>
      <c r="T10" s="78"/>
      <c r="U10" s="78"/>
    </row>
    <row r="11" spans="2:21" ht="15" customHeight="1" x14ac:dyDescent="0.25">
      <c r="B11" s="99">
        <v>1</v>
      </c>
      <c r="C11" s="130" t="s">
        <v>826</v>
      </c>
      <c r="D11" s="131"/>
      <c r="E11" s="132"/>
      <c r="F11" s="100">
        <v>2</v>
      </c>
      <c r="G11" s="100" t="s">
        <v>21</v>
      </c>
      <c r="H11" s="101">
        <f>VLOOKUP(B11,COTIZADO,8,FALSE)</f>
        <v>10977</v>
      </c>
      <c r="I11" s="102">
        <v>0</v>
      </c>
      <c r="J11" s="103">
        <f t="shared" ref="J11:J28" si="0">F11*H11*(1-I11/100)</f>
        <v>21954</v>
      </c>
      <c r="K11" s="28">
        <v>1</v>
      </c>
      <c r="L11" s="83">
        <v>7318</v>
      </c>
      <c r="N11" s="93"/>
      <c r="O11" s="94"/>
      <c r="P11" s="86">
        <v>1.5</v>
      </c>
      <c r="Q11" s="87">
        <f>L11</f>
        <v>7318</v>
      </c>
      <c r="R11" s="88">
        <f>Q11*P11</f>
        <v>10977</v>
      </c>
    </row>
    <row r="12" spans="2:21" ht="15" customHeight="1" x14ac:dyDescent="0.25">
      <c r="B12" s="150">
        <v>2</v>
      </c>
      <c r="C12" s="130" t="s">
        <v>827</v>
      </c>
      <c r="D12" s="131"/>
      <c r="E12" s="132"/>
      <c r="F12" s="52">
        <v>15</v>
      </c>
      <c r="G12" s="52" t="s">
        <v>21</v>
      </c>
      <c r="H12" s="147">
        <f t="shared" ref="H12:H28" si="1">VLOOKUP(B12,COTIZADO,8,FALSE)</f>
        <v>568.5</v>
      </c>
      <c r="I12" s="148">
        <v>0</v>
      </c>
      <c r="J12" s="149">
        <f t="shared" si="0"/>
        <v>8527.5</v>
      </c>
      <c r="K12" s="28">
        <v>2</v>
      </c>
      <c r="L12" s="83">
        <v>379</v>
      </c>
      <c r="O12" s="94"/>
      <c r="P12" s="86">
        <v>1.5</v>
      </c>
      <c r="Q12" s="87">
        <f t="shared" ref="Q12:Q13" si="2">L12</f>
        <v>379</v>
      </c>
      <c r="R12" s="88">
        <f t="shared" ref="R12:R28" si="3">Q12*P12</f>
        <v>568.5</v>
      </c>
    </row>
    <row r="13" spans="2:21" ht="15" customHeight="1" x14ac:dyDescent="0.25">
      <c r="B13" s="112">
        <v>3</v>
      </c>
      <c r="C13" s="141"/>
      <c r="D13" s="142"/>
      <c r="E13" s="143"/>
      <c r="F13" s="110"/>
      <c r="G13" s="110"/>
      <c r="H13" s="113">
        <f t="shared" si="1"/>
        <v>0</v>
      </c>
      <c r="I13" s="114">
        <v>0</v>
      </c>
      <c r="J13" s="115">
        <f t="shared" si="0"/>
        <v>0</v>
      </c>
      <c r="K13" s="28">
        <v>3</v>
      </c>
      <c r="O13" s="94"/>
      <c r="P13" s="86">
        <v>1</v>
      </c>
      <c r="Q13" s="87">
        <f t="shared" si="2"/>
        <v>0</v>
      </c>
      <c r="R13" s="88">
        <f t="shared" si="3"/>
        <v>0</v>
      </c>
    </row>
    <row r="14" spans="2:21" x14ac:dyDescent="0.25">
      <c r="B14" s="107">
        <v>4</v>
      </c>
      <c r="C14" s="124"/>
      <c r="D14" s="125"/>
      <c r="E14" s="126"/>
      <c r="F14" s="52"/>
      <c r="G14" s="52"/>
      <c r="H14" s="104">
        <f t="shared" si="1"/>
        <v>0</v>
      </c>
      <c r="I14" s="105">
        <v>0</v>
      </c>
      <c r="J14" s="106">
        <f t="shared" si="0"/>
        <v>0</v>
      </c>
      <c r="K14" s="28">
        <v>4</v>
      </c>
      <c r="N14" s="109"/>
      <c r="O14" s="94"/>
      <c r="P14" s="86">
        <v>1</v>
      </c>
      <c r="Q14" s="87">
        <f t="shared" ref="Q14:Q15" si="4">L14</f>
        <v>0</v>
      </c>
      <c r="R14" s="88">
        <f t="shared" si="3"/>
        <v>0</v>
      </c>
    </row>
    <row r="15" spans="2:21" s="20" customFormat="1" ht="15" customHeight="1" x14ac:dyDescent="0.25">
      <c r="B15" s="112">
        <v>5</v>
      </c>
      <c r="C15" s="133"/>
      <c r="D15" s="134"/>
      <c r="E15" s="135"/>
      <c r="F15" s="110"/>
      <c r="G15" s="110"/>
      <c r="H15" s="113">
        <f t="shared" si="1"/>
        <v>0</v>
      </c>
      <c r="I15" s="114">
        <v>0</v>
      </c>
      <c r="J15" s="115">
        <f t="shared" si="0"/>
        <v>0</v>
      </c>
      <c r="K15" s="82">
        <v>5</v>
      </c>
      <c r="L15" s="83"/>
      <c r="N15" s="83"/>
      <c r="O15" s="94"/>
      <c r="P15" s="86">
        <v>1.5</v>
      </c>
      <c r="Q15" s="87">
        <f t="shared" si="4"/>
        <v>0</v>
      </c>
      <c r="R15" s="89">
        <f t="shared" si="3"/>
        <v>0</v>
      </c>
      <c r="S15" s="83"/>
    </row>
    <row r="16" spans="2:21" x14ac:dyDescent="0.25">
      <c r="B16" s="107">
        <v>6</v>
      </c>
      <c r="C16" s="124"/>
      <c r="D16" s="125"/>
      <c r="E16" s="126"/>
      <c r="F16" s="52"/>
      <c r="G16" s="52"/>
      <c r="H16" s="104">
        <f>VLOOKUP(B16,COTIZADO,8,FALSE)</f>
        <v>0</v>
      </c>
      <c r="I16" s="105">
        <v>0</v>
      </c>
      <c r="J16" s="106">
        <f t="shared" si="0"/>
        <v>0</v>
      </c>
      <c r="K16" s="28">
        <v>6</v>
      </c>
      <c r="N16" s="93"/>
      <c r="O16" s="94"/>
      <c r="P16" s="86">
        <v>1</v>
      </c>
      <c r="Q16" s="87">
        <f t="shared" ref="Q16:Q19" si="5">L16</f>
        <v>0</v>
      </c>
      <c r="R16" s="88">
        <f t="shared" si="3"/>
        <v>0</v>
      </c>
    </row>
    <row r="17" spans="2:19" x14ac:dyDescent="0.25">
      <c r="B17" s="107">
        <v>7</v>
      </c>
      <c r="C17" s="124"/>
      <c r="D17" s="125"/>
      <c r="E17" s="126"/>
      <c r="F17" s="52"/>
      <c r="G17" s="52"/>
      <c r="H17" s="104">
        <f>R17</f>
        <v>0</v>
      </c>
      <c r="I17" s="105">
        <v>0</v>
      </c>
      <c r="J17" s="106">
        <f t="shared" si="0"/>
        <v>0</v>
      </c>
      <c r="K17" s="28">
        <v>7</v>
      </c>
      <c r="L17" s="93"/>
      <c r="O17" s="94"/>
      <c r="P17" s="86">
        <v>1</v>
      </c>
      <c r="Q17" s="87">
        <f t="shared" si="5"/>
        <v>0</v>
      </c>
      <c r="R17" s="88">
        <f t="shared" si="3"/>
        <v>0</v>
      </c>
    </row>
    <row r="18" spans="2:19" s="20" customFormat="1" x14ac:dyDescent="0.25">
      <c r="B18" s="107">
        <v>8</v>
      </c>
      <c r="C18" s="124"/>
      <c r="D18" s="125"/>
      <c r="E18" s="126"/>
      <c r="F18" s="52"/>
      <c r="G18" s="52"/>
      <c r="H18" s="104">
        <f>R18</f>
        <v>0</v>
      </c>
      <c r="I18" s="105">
        <v>0</v>
      </c>
      <c r="J18" s="106">
        <f>F18*H18*(1-I18/100)</f>
        <v>0</v>
      </c>
      <c r="K18" s="82">
        <v>8</v>
      </c>
      <c r="L18" s="109"/>
      <c r="M18" s="93"/>
      <c r="N18" s="94"/>
      <c r="O18" s="94"/>
      <c r="P18" s="86">
        <v>1</v>
      </c>
      <c r="Q18" s="87">
        <f t="shared" si="5"/>
        <v>0</v>
      </c>
      <c r="R18" s="89">
        <f t="shared" si="3"/>
        <v>0</v>
      </c>
      <c r="S18" s="83"/>
    </row>
    <row r="19" spans="2:19" ht="15" customHeight="1" x14ac:dyDescent="0.25">
      <c r="B19" s="107">
        <v>9</v>
      </c>
      <c r="C19" s="130"/>
      <c r="D19" s="131"/>
      <c r="E19" s="132"/>
      <c r="F19" s="52"/>
      <c r="G19" s="52"/>
      <c r="H19" s="104">
        <f t="shared" si="1"/>
        <v>0</v>
      </c>
      <c r="I19" s="105">
        <v>0</v>
      </c>
      <c r="J19" s="106">
        <f t="shared" si="0"/>
        <v>0</v>
      </c>
      <c r="K19" s="28">
        <v>9</v>
      </c>
      <c r="M19" s="93"/>
      <c r="N19" s="94"/>
      <c r="O19" s="94"/>
      <c r="P19" s="86">
        <v>1</v>
      </c>
      <c r="Q19" s="87">
        <f t="shared" si="5"/>
        <v>0</v>
      </c>
      <c r="R19" s="88">
        <f t="shared" si="3"/>
        <v>0</v>
      </c>
    </row>
    <row r="20" spans="2:19" x14ac:dyDescent="0.25">
      <c r="B20" s="107">
        <v>10</v>
      </c>
      <c r="C20" s="130"/>
      <c r="D20" s="131"/>
      <c r="E20" s="132"/>
      <c r="F20" s="52"/>
      <c r="G20" s="52"/>
      <c r="H20" s="104">
        <f t="shared" si="1"/>
        <v>0</v>
      </c>
      <c r="I20" s="105">
        <v>0</v>
      </c>
      <c r="J20" s="106">
        <f t="shared" si="0"/>
        <v>0</v>
      </c>
      <c r="K20" s="28">
        <v>10</v>
      </c>
      <c r="M20" s="93"/>
      <c r="N20" s="94"/>
      <c r="O20" s="94"/>
      <c r="P20" s="86">
        <v>1.5</v>
      </c>
      <c r="Q20" s="87">
        <f t="shared" ref="Q20:Q28" si="6">L20</f>
        <v>0</v>
      </c>
      <c r="R20" s="88">
        <f t="shared" si="3"/>
        <v>0</v>
      </c>
    </row>
    <row r="21" spans="2:19" x14ac:dyDescent="0.25">
      <c r="B21" s="107">
        <v>11</v>
      </c>
      <c r="C21" s="130"/>
      <c r="D21" s="131"/>
      <c r="E21" s="132"/>
      <c r="F21" s="52"/>
      <c r="G21" s="52"/>
      <c r="H21" s="104">
        <f t="shared" si="1"/>
        <v>0</v>
      </c>
      <c r="I21" s="105">
        <v>0</v>
      </c>
      <c r="J21" s="106">
        <f t="shared" si="0"/>
        <v>0</v>
      </c>
      <c r="K21" s="28">
        <v>11</v>
      </c>
      <c r="M21" s="93"/>
      <c r="N21" s="94"/>
      <c r="O21" s="94"/>
      <c r="P21" s="86">
        <v>1.5</v>
      </c>
      <c r="Q21" s="87">
        <f t="shared" si="6"/>
        <v>0</v>
      </c>
      <c r="R21" s="88">
        <f t="shared" si="3"/>
        <v>0</v>
      </c>
    </row>
    <row r="22" spans="2:19" x14ac:dyDescent="0.25">
      <c r="B22" s="107">
        <v>12</v>
      </c>
      <c r="C22" s="130"/>
      <c r="D22" s="131"/>
      <c r="E22" s="132"/>
      <c r="F22" s="52"/>
      <c r="G22" s="52"/>
      <c r="H22" s="104">
        <f t="shared" si="1"/>
        <v>0</v>
      </c>
      <c r="I22" s="105">
        <v>0</v>
      </c>
      <c r="J22" s="106">
        <f t="shared" si="0"/>
        <v>0</v>
      </c>
      <c r="K22" s="28">
        <v>12</v>
      </c>
      <c r="N22" s="94"/>
      <c r="P22" s="86">
        <v>1.5</v>
      </c>
      <c r="Q22" s="87">
        <f t="shared" si="6"/>
        <v>0</v>
      </c>
      <c r="R22" s="88">
        <f t="shared" si="3"/>
        <v>0</v>
      </c>
    </row>
    <row r="23" spans="2:19" x14ac:dyDescent="0.25">
      <c r="B23" s="107">
        <v>13</v>
      </c>
      <c r="C23" s="130"/>
      <c r="D23" s="131"/>
      <c r="E23" s="132"/>
      <c r="F23" s="52"/>
      <c r="G23" s="52"/>
      <c r="H23" s="104">
        <f t="shared" si="1"/>
        <v>0</v>
      </c>
      <c r="I23" s="105">
        <v>0</v>
      </c>
      <c r="J23" s="106">
        <f t="shared" si="0"/>
        <v>0</v>
      </c>
      <c r="K23" s="28">
        <v>13</v>
      </c>
      <c r="M23" s="93"/>
      <c r="O23" s="94"/>
      <c r="P23" s="86">
        <v>1</v>
      </c>
      <c r="Q23" s="87">
        <f t="shared" si="6"/>
        <v>0</v>
      </c>
      <c r="R23" s="88">
        <f t="shared" si="3"/>
        <v>0</v>
      </c>
    </row>
    <row r="24" spans="2:19" x14ac:dyDescent="0.25">
      <c r="B24" s="107">
        <v>14</v>
      </c>
      <c r="C24" s="130"/>
      <c r="D24" s="131"/>
      <c r="E24" s="132"/>
      <c r="F24" s="52"/>
      <c r="G24" s="52"/>
      <c r="H24" s="104">
        <f t="shared" si="1"/>
        <v>0</v>
      </c>
      <c r="I24" s="105">
        <v>0</v>
      </c>
      <c r="J24" s="106">
        <f t="shared" si="0"/>
        <v>0</v>
      </c>
      <c r="K24" s="28">
        <v>14</v>
      </c>
      <c r="M24" s="94"/>
      <c r="N24" s="94"/>
      <c r="O24" s="94"/>
      <c r="P24" s="86">
        <v>1</v>
      </c>
      <c r="Q24" s="87">
        <f t="shared" si="6"/>
        <v>0</v>
      </c>
      <c r="R24" s="88">
        <f t="shared" si="3"/>
        <v>0</v>
      </c>
    </row>
    <row r="25" spans="2:19" x14ac:dyDescent="0.25">
      <c r="B25" s="107">
        <v>15</v>
      </c>
      <c r="C25" s="130"/>
      <c r="D25" s="131"/>
      <c r="E25" s="132"/>
      <c r="F25" s="52"/>
      <c r="G25" s="52"/>
      <c r="H25" s="104">
        <f t="shared" si="1"/>
        <v>0</v>
      </c>
      <c r="I25" s="105">
        <v>0</v>
      </c>
      <c r="J25" s="106">
        <f>F25*H25*(1-I25/100)</f>
        <v>0</v>
      </c>
      <c r="K25" s="28">
        <v>15</v>
      </c>
      <c r="L25" s="93"/>
      <c r="M25" s="94"/>
      <c r="N25" s="94"/>
      <c r="O25" s="94"/>
      <c r="P25" s="86">
        <v>1</v>
      </c>
      <c r="Q25" s="87">
        <f t="shared" si="6"/>
        <v>0</v>
      </c>
      <c r="R25" s="88">
        <f t="shared" si="3"/>
        <v>0</v>
      </c>
    </row>
    <row r="26" spans="2:19" x14ac:dyDescent="0.25">
      <c r="B26" s="107">
        <v>16</v>
      </c>
      <c r="C26" s="130"/>
      <c r="D26" s="131"/>
      <c r="E26" s="132"/>
      <c r="F26" s="52"/>
      <c r="G26" s="52"/>
      <c r="H26" s="104">
        <f t="shared" si="1"/>
        <v>0</v>
      </c>
      <c r="I26" s="105">
        <v>0</v>
      </c>
      <c r="J26" s="106">
        <f t="shared" si="0"/>
        <v>0</v>
      </c>
      <c r="K26" s="28">
        <v>16</v>
      </c>
      <c r="L26" s="93"/>
      <c r="M26" s="94"/>
      <c r="N26" s="94"/>
      <c r="O26" s="94"/>
      <c r="P26" s="86">
        <v>1</v>
      </c>
      <c r="Q26" s="87">
        <f t="shared" si="6"/>
        <v>0</v>
      </c>
      <c r="R26" s="88">
        <f t="shared" si="3"/>
        <v>0</v>
      </c>
      <c r="S26" s="83">
        <v>578</v>
      </c>
    </row>
    <row r="27" spans="2:19" x14ac:dyDescent="0.25">
      <c r="B27" s="107">
        <v>17</v>
      </c>
      <c r="C27" s="130"/>
      <c r="D27" s="131"/>
      <c r="E27" s="132"/>
      <c r="F27" s="52"/>
      <c r="G27" s="52"/>
      <c r="H27" s="104">
        <f t="shared" si="1"/>
        <v>0</v>
      </c>
      <c r="I27" s="105">
        <v>0</v>
      </c>
      <c r="J27" s="106">
        <f t="shared" si="0"/>
        <v>0</v>
      </c>
      <c r="K27" s="28">
        <v>17</v>
      </c>
      <c r="L27" s="93"/>
      <c r="M27" s="94"/>
      <c r="N27" s="94"/>
      <c r="O27" s="94"/>
      <c r="P27" s="86">
        <v>1</v>
      </c>
      <c r="Q27" s="87">
        <f t="shared" si="6"/>
        <v>0</v>
      </c>
      <c r="R27" s="88">
        <f t="shared" si="3"/>
        <v>0</v>
      </c>
      <c r="S27" s="83">
        <v>1584</v>
      </c>
    </row>
    <row r="28" spans="2:19" ht="15.75" thickBot="1" x14ac:dyDescent="0.3">
      <c r="B28" s="107">
        <v>18</v>
      </c>
      <c r="C28" s="144"/>
      <c r="D28" s="145"/>
      <c r="E28" s="146"/>
      <c r="F28" s="52"/>
      <c r="G28" s="52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93"/>
      <c r="M28" s="94"/>
      <c r="N28" s="94"/>
      <c r="O28" s="94"/>
      <c r="P28" s="86">
        <v>1</v>
      </c>
      <c r="Q28" s="87">
        <f t="shared" si="6"/>
        <v>0</v>
      </c>
      <c r="R28" s="88">
        <f t="shared" si="3"/>
        <v>0</v>
      </c>
      <c r="S28" s="83">
        <v>2272</v>
      </c>
    </row>
    <row r="29" spans="2:19" x14ac:dyDescent="0.25">
      <c r="B29" s="53" t="s">
        <v>667</v>
      </c>
      <c r="C29" s="54"/>
      <c r="D29" s="95"/>
      <c r="E29" s="96"/>
      <c r="F29" s="80"/>
      <c r="G29" s="55" t="s">
        <v>3</v>
      </c>
      <c r="H29" s="56"/>
      <c r="I29" s="57"/>
      <c r="J29" s="58">
        <f>SUM(J11:J28)</f>
        <v>30481.5</v>
      </c>
      <c r="L29" s="85"/>
      <c r="N29" s="94"/>
      <c r="Q29" s="8">
        <v>0</v>
      </c>
    </row>
    <row r="30" spans="2:19" x14ac:dyDescent="0.25">
      <c r="B30" s="59"/>
      <c r="C30" s="60"/>
      <c r="D30" s="116"/>
      <c r="E30" s="117"/>
      <c r="F30" s="81"/>
      <c r="G30" s="62" t="s">
        <v>13</v>
      </c>
      <c r="H30" s="63"/>
      <c r="I30" s="64">
        <v>0</v>
      </c>
      <c r="J30" s="65">
        <f>J29*I30</f>
        <v>0</v>
      </c>
      <c r="L30" s="85"/>
      <c r="N30" s="94"/>
    </row>
    <row r="31" spans="2:19" x14ac:dyDescent="0.25">
      <c r="B31" s="36"/>
      <c r="C31" s="37"/>
      <c r="D31" s="122"/>
      <c r="E31" s="123"/>
      <c r="F31" s="66"/>
      <c r="G31" s="67" t="s">
        <v>4</v>
      </c>
      <c r="H31" s="60"/>
      <c r="I31" s="68"/>
      <c r="J31" s="65">
        <f>J29-J30</f>
        <v>30481.5</v>
      </c>
      <c r="L31" s="85"/>
      <c r="N31" s="94"/>
    </row>
    <row r="32" spans="2:19" x14ac:dyDescent="0.25">
      <c r="B32" s="36"/>
      <c r="C32" s="37"/>
      <c r="D32" s="118"/>
      <c r="E32" s="119"/>
      <c r="F32" s="61"/>
      <c r="G32" s="62">
        <v>0.19</v>
      </c>
      <c r="H32" s="63"/>
      <c r="I32" s="64">
        <v>0.19</v>
      </c>
      <c r="J32" s="65">
        <f>J31*I32</f>
        <v>5791.4849999999997</v>
      </c>
      <c r="N32" s="94"/>
    </row>
    <row r="33" spans="2:14" ht="15.75" thickBot="1" x14ac:dyDescent="0.3">
      <c r="B33" s="43"/>
      <c r="C33" s="44"/>
      <c r="D33" s="120"/>
      <c r="E33" s="121"/>
      <c r="F33" s="69"/>
      <c r="G33" s="70" t="s">
        <v>2</v>
      </c>
      <c r="H33" s="71"/>
      <c r="I33" s="72"/>
      <c r="J33" s="73">
        <f>J31+J32</f>
        <v>36272.985000000001</v>
      </c>
      <c r="N33" s="94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Normal="100" workbookViewId="0">
      <pane ySplit="1" topLeftCell="A283" activePane="bottomLeft" state="frozen"/>
      <selection activeCell="B1" sqref="B1"/>
      <selection pane="bottomLeft" activeCell="C304" sqref="C303:C30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4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98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759</v>
      </c>
      <c r="C157" t="s">
        <v>758</v>
      </c>
      <c r="H157" t="s">
        <v>755</v>
      </c>
      <c r="I157" t="s">
        <v>760</v>
      </c>
      <c r="M157" t="s">
        <v>568</v>
      </c>
    </row>
    <row r="158" spans="1:13" hidden="1" x14ac:dyDescent="0.25">
      <c r="A158">
        <v>160</v>
      </c>
      <c r="B158" s="30" t="s">
        <v>763</v>
      </c>
      <c r="C158" t="s">
        <v>761</v>
      </c>
      <c r="H158" t="s">
        <v>755</v>
      </c>
      <c r="I158" t="s">
        <v>762</v>
      </c>
      <c r="M158" t="s">
        <v>568</v>
      </c>
    </row>
    <row r="159" spans="1:13" hidden="1" x14ac:dyDescent="0.25">
      <c r="A159">
        <v>161</v>
      </c>
      <c r="B159" s="30" t="s">
        <v>766</v>
      </c>
      <c r="C159" t="s">
        <v>764</v>
      </c>
      <c r="H159" t="s">
        <v>755</v>
      </c>
      <c r="I159" t="s">
        <v>765</v>
      </c>
      <c r="M159" t="s">
        <v>568</v>
      </c>
    </row>
    <row r="160" spans="1:13" hidden="1" x14ac:dyDescent="0.25">
      <c r="A160">
        <v>162</v>
      </c>
      <c r="B160" s="30" t="s">
        <v>767</v>
      </c>
      <c r="C160" t="s">
        <v>768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770</v>
      </c>
      <c r="C161" t="s">
        <v>769</v>
      </c>
      <c r="E161" t="s">
        <v>772</v>
      </c>
      <c r="F161" t="s">
        <v>37</v>
      </c>
      <c r="G161" t="s">
        <v>31</v>
      </c>
      <c r="H161" t="s">
        <v>755</v>
      </c>
      <c r="I161" t="s">
        <v>771</v>
      </c>
      <c r="M161" t="s">
        <v>568</v>
      </c>
    </row>
    <row r="162" spans="1:13" hidden="1" x14ac:dyDescent="0.25">
      <c r="A162">
        <v>164</v>
      </c>
      <c r="B162" s="30" t="s">
        <v>774</v>
      </c>
      <c r="C162" s="108" t="s">
        <v>773</v>
      </c>
      <c r="E162" t="s">
        <v>775</v>
      </c>
      <c r="F162" t="s">
        <v>27</v>
      </c>
      <c r="G162" t="s">
        <v>31</v>
      </c>
      <c r="H162" t="s">
        <v>755</v>
      </c>
      <c r="I162" t="s">
        <v>776</v>
      </c>
      <c r="M162" t="s">
        <v>568</v>
      </c>
    </row>
    <row r="163" spans="1:13" hidden="1" x14ac:dyDescent="0.25">
      <c r="A163">
        <v>165</v>
      </c>
      <c r="B163" s="30" t="s">
        <v>777</v>
      </c>
      <c r="C163" s="108" t="s">
        <v>778</v>
      </c>
      <c r="D163" t="s">
        <v>783</v>
      </c>
      <c r="E163" t="s">
        <v>779</v>
      </c>
      <c r="F163" t="s">
        <v>782</v>
      </c>
      <c r="G163" t="s">
        <v>782</v>
      </c>
      <c r="H163" t="s">
        <v>755</v>
      </c>
      <c r="K163" t="s">
        <v>780</v>
      </c>
      <c r="L163" s="76" t="s">
        <v>781</v>
      </c>
      <c r="M163" t="s">
        <v>568</v>
      </c>
    </row>
    <row r="164" spans="1:13" hidden="1" x14ac:dyDescent="0.25">
      <c r="A164">
        <v>166</v>
      </c>
      <c r="B164" s="30" t="s">
        <v>784</v>
      </c>
      <c r="C164" s="108" t="s">
        <v>785</v>
      </c>
      <c r="G164" t="s">
        <v>31</v>
      </c>
      <c r="H164" t="s">
        <v>755</v>
      </c>
      <c r="I164" t="s">
        <v>786</v>
      </c>
      <c r="M164" t="s">
        <v>568</v>
      </c>
    </row>
    <row r="165" spans="1:13" hidden="1" x14ac:dyDescent="0.25">
      <c r="A165">
        <v>167</v>
      </c>
      <c r="B165" s="30" t="s">
        <v>788</v>
      </c>
      <c r="C165" s="108" t="s">
        <v>787</v>
      </c>
      <c r="G165" t="s">
        <v>31</v>
      </c>
      <c r="H165" t="s">
        <v>755</v>
      </c>
      <c r="I165" t="s">
        <v>789</v>
      </c>
      <c r="M165" t="s">
        <v>568</v>
      </c>
    </row>
    <row r="166" spans="1:13" hidden="1" x14ac:dyDescent="0.25">
      <c r="A166">
        <v>168</v>
      </c>
      <c r="B166" s="30" t="s">
        <v>790</v>
      </c>
      <c r="C166" s="108" t="s">
        <v>791</v>
      </c>
      <c r="D166" t="s">
        <v>792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796</v>
      </c>
      <c r="C167" s="108" t="s">
        <v>793</v>
      </c>
      <c r="D167" t="s">
        <v>795</v>
      </c>
      <c r="E167" t="s">
        <v>794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797</v>
      </c>
      <c r="C168" s="108" t="s">
        <v>798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802</v>
      </c>
      <c r="C169" s="108" t="s">
        <v>801</v>
      </c>
      <c r="D169" t="s">
        <v>803</v>
      </c>
      <c r="E169" t="s">
        <v>799</v>
      </c>
      <c r="F169" t="s">
        <v>27</v>
      </c>
      <c r="G169" t="s">
        <v>31</v>
      </c>
      <c r="I169" t="s">
        <v>800</v>
      </c>
      <c r="M169" t="s">
        <v>568</v>
      </c>
    </row>
    <row r="170" spans="1:13" hidden="1" x14ac:dyDescent="0.25">
      <c r="A170">
        <v>173</v>
      </c>
      <c r="B170" s="30" t="s">
        <v>806</v>
      </c>
      <c r="C170" s="108" t="s">
        <v>804</v>
      </c>
      <c r="I170" t="s">
        <v>805</v>
      </c>
      <c r="M170" t="s">
        <v>568</v>
      </c>
    </row>
    <row r="171" spans="1:13" hidden="1" x14ac:dyDescent="0.25">
      <c r="A171">
        <v>174</v>
      </c>
      <c r="B171" s="30" t="s">
        <v>809</v>
      </c>
      <c r="C171" s="108" t="s">
        <v>808</v>
      </c>
      <c r="E171" t="s">
        <v>810</v>
      </c>
      <c r="F171" t="s">
        <v>811</v>
      </c>
      <c r="I171" t="s">
        <v>812</v>
      </c>
      <c r="M171" t="s">
        <v>568</v>
      </c>
    </row>
    <row r="172" spans="1:13" hidden="1" x14ac:dyDescent="0.25">
      <c r="A172">
        <v>175</v>
      </c>
      <c r="B172" s="30" t="s">
        <v>813</v>
      </c>
      <c r="C172" s="108" t="s">
        <v>814</v>
      </c>
      <c r="E172" t="s">
        <v>815</v>
      </c>
      <c r="F172" t="s">
        <v>45</v>
      </c>
      <c r="G172" t="s">
        <v>31</v>
      </c>
      <c r="I172" t="s">
        <v>816</v>
      </c>
      <c r="M172" t="s">
        <v>568</v>
      </c>
    </row>
    <row r="173" spans="1:13" hidden="1" x14ac:dyDescent="0.25">
      <c r="A173">
        <v>176</v>
      </c>
      <c r="B173" s="30" t="s">
        <v>817</v>
      </c>
      <c r="C173" s="108" t="s">
        <v>818</v>
      </c>
      <c r="G173" t="s">
        <v>31</v>
      </c>
      <c r="I173" t="s">
        <v>819</v>
      </c>
      <c r="M173" t="s">
        <v>568</v>
      </c>
    </row>
    <row r="174" spans="1:13" hidden="1" x14ac:dyDescent="0.25">
      <c r="A174">
        <v>177</v>
      </c>
      <c r="B174" s="30" t="s">
        <v>821</v>
      </c>
      <c r="C174" s="108" t="s">
        <v>820</v>
      </c>
      <c r="G174" t="s">
        <v>31</v>
      </c>
      <c r="H174" t="s">
        <v>755</v>
      </c>
      <c r="I174" t="s">
        <v>822</v>
      </c>
      <c r="M174" t="s">
        <v>568</v>
      </c>
    </row>
    <row r="175" spans="1:13" hidden="1" x14ac:dyDescent="0.25">
      <c r="A175">
        <v>178</v>
      </c>
      <c r="B175" s="30" t="s">
        <v>823</v>
      </c>
      <c r="C175" s="108" t="s">
        <v>824</v>
      </c>
      <c r="G175" t="s">
        <v>31</v>
      </c>
      <c r="I175" t="s">
        <v>825</v>
      </c>
      <c r="M175" t="s">
        <v>568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The Synergy Group S 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2015-10-07T19:55:29Z</cp:lastPrinted>
  <dcterms:created xsi:type="dcterms:W3CDTF">2013-07-12T05:01:37Z</dcterms:created>
  <dcterms:modified xsi:type="dcterms:W3CDTF">2015-10-08T12:17:57Z</dcterms:modified>
</cp:coreProperties>
</file>