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<sst xmlns="http://schemas.openxmlformats.org/spreadsheetml/2006/main" count="859" uniqueCount="624">
  <si>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</si>
  <si>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</si>
  <si>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</si>
  <si>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</si>
  <si>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</si>
  <si>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</si>
  <si>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</si>
  <si>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</si>
  <si>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</si>
  <si>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</si>
  <si>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</si>
  <si>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</si>
  <si>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</si>
  <si>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</si>
  <si>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</si>
  <si>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</si>
  <si>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</si>
  <si>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</si>
  <si>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</si>
  <si>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</si>
  <si>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</si>
  <si>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</si>
  <si>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</si>
  <si>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</si>
  <si>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</si>
  <si>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</si>
  <si>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</si>
  <si>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</si>
  <si>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</si>
  <si>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</si>
  <si>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</si>
  <si>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</si>
  <si>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</si>
  <si>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</si>
  <si>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</si>
  <si>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</si>
  <si>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</si>
  <si>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</si>
  <si>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</si>
  <si>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</si>
  <si>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</si>
  <si>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</si>
  <si>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</si>
  <si>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</si>
  <si>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</si>
  <si>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</si>
  <si>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</si>
  <si>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</si>
  <si>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</si>
  <si>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</si>
  <si>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</si>
  <si>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</si>
  <si>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</si>
  <si>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</si>
  <si>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</si>
  <si>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</si>
  <si>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</si>
  <si>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</si>
  <si>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</si>
  <si>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</si>
  <si>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</si>
  <si>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</si>
  <si>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</si>
  <si>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</si>
  <si>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</si>
  <si>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</si>
  <si>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</si>
  <si>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</si>
  <si>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</si>
  <si>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</si>
  <si>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</si>
  <si>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</si>
  <si>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</si>
  <si>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</si>
  <si>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</si>
  <si>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</si>
  <si>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</si>
  <si>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</si>
  <si>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</si>
  <si>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</si>
  <si>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</si>
  <si>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</si>
  <si>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</si>
  <si>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</si>
  <si>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</si>
  <si>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</si>
  <si>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</si>
  <si>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</si>
  <si>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</si>
  <si>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</si>
  <si>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</si>
  <si>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</si>
  <si>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</si>
  <si>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</si>
  <si>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</si>
  <si>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</si>
  <si>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</si>
  <si>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</si>
  <si>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</si>
  <si>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</si>
  <si>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</si>
  <si>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</si>
  <si>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</si>
  <si>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</si>
  <si>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</si>
  <si>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</si>
  <si>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</si>
  <si>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</si>
  <si>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</si>
  <si>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</si>
  <si>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</si>
  <si>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</si>
  <si>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</si>
  <si>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</si>
  <si>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</si>
  <si>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</si>
  <si>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</si>
  <si>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</si>
  <si>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</si>
  <si>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</si>
  <si>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</si>
  <si>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</si>
  <si>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</si>
  <si>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</si>
  <si>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</si>
  <si>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</si>
  <si>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</si>
  <si>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</si>
  <si>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</si>
  <si>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</si>
  <si>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</si>
  <si>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</si>
  <si>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</si>
  <si>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</si>
  <si>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</si>
  <si>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</si>
  <si>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</si>
  <si>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</si>
  <si>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</si>
  <si>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</si>
  <si>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</si>
  <si>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</si>
  <si>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</si>
  <si>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</si>
  <si>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</si>
  <si>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</si>
  <si>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</si>
  <si>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</si>
  <si>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</si>
  <si>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</si>
  <si>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</si>
  <si>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</si>
  <si>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</si>
  <si>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</si>
  <si>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</si>
  <si>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</si>
  <si>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</si>
  <si>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</si>
  <si>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</si>
  <si>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</si>
  <si>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</si>
  <si>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</si>
  <si>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</si>
  <si>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</si>
  <si>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</si>
  <si>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</si>
  <si>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</si>
  <si>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</si>
  <si>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</si>
  <si>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</si>
  <si>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</si>
  <si>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</si>
  <si>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</si>
  <si>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</si>
  <si>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</si>
  <si>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</si>
  <si>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</si>
  <si>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</si>
  <si>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</si>
  <si>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</si>
  <si>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</si>
  <si>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</si>
  <si>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</si>
  <si>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</si>
  <si>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</si>
  <si>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</si>
  <si>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</si>
  <si>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</si>
  <si>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</si>
  <si>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</si>
  <si>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</si>
  <si>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</si>
  <si>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</si>
  <si>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</si>
  <si>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</si>
  <si>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</si>
  <si>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</si>
  <si>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</si>
  <si>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</si>
  <si>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</si>
  <si>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</si>
  <si>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</si>
  <si>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</si>
  <si>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</si>
  <si>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</si>
  <si>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</si>
  <si>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</si>
  <si>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</si>
  <si>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</si>
  <si>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</si>
  <si>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</si>
  <si>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</si>
  <si>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</si>
  <si>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</si>
  <si>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</si>
  <si>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</si>
  <si>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</si>
  <si>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</si>
  <si>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</si>
  <si>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</si>
  <si>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</si>
  <si>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</si>
  <si>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</si>
  <si>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</si>
  <si>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</si>
  <si>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</si>
  <si>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</si>
  <si>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</si>
  <si>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</si>
  <si>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</si>
  <si>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</si>
  <si>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</si>
  <si>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</si>
  <si>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</si>
  <si>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</si>
  <si>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</si>
  <si>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</si>
  <si>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</si>
  <si>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</si>
  <si>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</si>
  <si>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</si>
  <si>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</si>
  <si>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</si>
  <si>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</si>
  <si>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</si>
  <si>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</si>
  <si>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</si>
  <si>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</si>
  <si>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</si>
  <si>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</si>
  <si>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</si>
  <si>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</si>
  <si>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</si>
  <si>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</si>
  <si>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</si>
  <si>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</si>
  <si>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</si>
  <si>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</si>
  <si>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</si>
  <si>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</si>
  <si>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</si>
  <si>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</si>
  <si>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</si>
  <si>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</si>
  <si>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</si>
  <si>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</si>
  <si>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</si>
  <si>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</si>
  <si>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</si>
  <si>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</si>
  <si>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</si>
  <si>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</si>
  <si>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</si>
  <si>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</si>
  <si>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</si>
  <si>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</si>
  <si>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</si>
  <si>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</si>
  <si>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</si>
  <si>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</si>
  <si>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</si>
  <si>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</si>
  <si>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</si>
  <si>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</si>
  <si>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</si>
  <si>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</si>
  <si>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</si>
  <si>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</si>
  <si>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</si>
  <si>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</si>
  <si>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</si>
  <si>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</si>
  <si>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</si>
  <si>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</si>
  <si>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</si>
  <si>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</si>
  <si>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</si>
  <si>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</si>
  <si>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</si>
  <si>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</si>
  <si>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</si>
  <si>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</si>
  <si>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</si>
  <si>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</si>
  <si>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</si>
  <si>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</si>
  <si>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</si>
  <si>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</si>
  <si>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</si>
  <si>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</si>
  <si>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</si>
  <si>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</si>
  <si>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</si>
  <si>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</si>
  <si>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</si>
  <si>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</si>
  <si>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</si>
  <si>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</si>
  <si>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</si>
  <si>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</si>
  <si>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</si>
  <si>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</si>
  <si>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</si>
  <si>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</si>
  <si>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</si>
  <si>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</si>
  <si>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</si>
  <si>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</si>
  <si>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</si>
  <si>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</si>
  <si>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</si>
  <si>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</si>
  <si>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</si>
  <si>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</si>
  <si>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</si>
  <si>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</si>
  <si>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</si>
  <si>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</si>
  <si>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</si>
  <si>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</si>
  <si>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</si>
  <si>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</si>
  <si>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</si>
  <si>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</si>
  <si>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</si>
  <si>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</si>
  <si>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</si>
  <si>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</si>
  <si>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</si>
  <si>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</si>
  <si>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</si>
  <si>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</si>
  <si>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</si>
  <si>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</si>
  <si>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</si>
  <si>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</si>
  <si>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</si>
  <si>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</si>
  <si>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</si>
  <si>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</si>
  <si>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</si>
  <si>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</si>
  <si>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</si>
  <si>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</si>
  <si>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</si>
  <si>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</si>
  <si>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</si>
  <si>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</si>
  <si>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</si>
  <si>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</si>
  <si>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</si>
  <si>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</si>
  <si>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</si>
  <si>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</si>
  <si>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</si>
  <si>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</si>
  <si>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</si>
  <si>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</si>
  <si>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</si>
  <si>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</si>
  <si>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</si>
  <si>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</si>
  <si>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</si>
  <si>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</si>
  <si>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</si>
  <si>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</si>
  <si>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</si>
  <si>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</si>
  <si>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</si>
  <si>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</si>
  <si>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</si>
  <si>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</si>
  <si>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</si>
  <si>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</si>
  <si>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</si>
  <si>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</si>
  <si>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</si>
  <si>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</si>
  <si>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</si>
  <si>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</si>
  <si>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</si>
  <si>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</si>
  <si>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</si>
  <si>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</si>
  <si>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</si>
  <si>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</si>
  <si>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</si>
  <si>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</si>
  <si>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</si>
  <si>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</si>
  <si>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</si>
  <si>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</si>
  <si>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</si>
  <si>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</si>
  <si>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</si>
  <si>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</si>
  <si>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</si>
  <si>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</si>
  <si>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</si>
  <si>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</si>
  <si>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</si>
  <si>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</si>
  <si>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</si>
  <si>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</si>
  <si>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</si>
  <si>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</si>
  <si>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</si>
  <si>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</si>
  <si>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</si>
  <si>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</si>
  <si>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</si>
  <si>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</si>
  <si>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</si>
  <si>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</si>
  <si>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</si>
  <si>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</si>
  <si>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</si>
  <si>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</si>
  <si>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</si>
  <si>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</si>
  <si>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</si>
  <si>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</si>
  <si>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</si>
  <si>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</si>
  <si>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</si>
  <si>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</si>
  <si>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</si>
  <si>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</si>
  <si>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</si>
  <si>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</si>
  <si>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</si>
  <si>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</si>
  <si>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</si>
  <si>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</si>
  <si>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</si>
  <si>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</si>
  <si>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</si>
  <si>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</si>
  <si>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</si>
  <si>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</si>
  <si>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</si>
  <si>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</si>
  <si>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</si>
  <si>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</si>
  <si>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</si>
  <si>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</si>
  <si>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</si>
  <si>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</si>
  <si>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</si>
  <si>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</si>
  <si>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</si>
  <si>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</si>
  <si>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</si>
  <si>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</si>
  <si>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</si>
  <si>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</si>
  <si>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</si>
  <si>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</si>
  <si>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</si>
  <si>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</si>
  <si>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</si>
  <si>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</si>
  <si>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</si>
  <si>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</si>
  <si>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</si>
  <si>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</si>
  <si>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</si>
  <si>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</si>
  <si>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</si>
  <si>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</si>
  <si>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</si>
  <si>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</si>
  <si>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</si>
  <si>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</si>
  <si>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</si>
  <si>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</si>
  <si>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</si>
  <si>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</si>
  <si>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</si>
  <si>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</si>
  <si>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</si>
  <si>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</si>
  <si>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</si>
  <si>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</si>
  <si>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</si>
  <si>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</si>
  <si>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</si>
  <si>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</si>
  <si>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</si>
  <si>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</si>
  <si>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</si>
  <si>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</si>
  <si>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</si>
  <si>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</si>
  <si>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</si>
  <si>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</si>
  <si>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</si>
  <si>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</si>
  <si>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</si>
  <si>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</si>
  <si>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</si>
  <si>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</si>
  <si>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</si>
  <si>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</si>
  <si>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</si>
  <si>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</si>
  <si>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</si>
  <si>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</si>
  <si>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</si>
  <si>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</si>
  <si>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</si>
  <si>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</si>
  <si>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</si>
  <si>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</si>
  <si>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</si>
  <si>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</si>
  <si>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</si>
  <si>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</si>
  <si>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</si>
  <si>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</si>
  <si>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</si>
  <si>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</si>
  <si>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</si>
  <si>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</si>
  <si>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</si>
  <si>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</si>
  <si>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</si>
  <si>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</si>
  <si>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</si>
  <si>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</si>
  <si>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</si>
  <si>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</si>
  <si>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</si>
  <si>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</si>
  <si>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</si>
  <si>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</si>
  <si>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</si>
  <si>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</si>
  <si>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</si>
  <si>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</si>
  <si>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</si>
  <si>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</si>
  <si>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</si>
  <si>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</si>
  <si>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</si>
  <si>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</si>
  <si>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</si>
  <si>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</si>
  <si>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</si>
  <si>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</si>
  <si>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</si>
  <si>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</si>
  <si>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</si>
  <si>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</si>
  <si>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</si>
  <si>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</si>
  <si>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</si>
  <si>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</si>
  <si>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</si>
  <si>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</si>
  <si>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</si>
  <si>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</si>
  <si>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</si>
  <si>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</si>
  <si>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</si>
  <si>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</si>
  <si>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</si>
  <si>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</si>
  <si>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</si>
  <si>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</si>
  <si>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</si>
  <si>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</si>
  <si>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</si>
  <si>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</si>
  <si>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</si>
  <si>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</si>
  <si>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</si>
  <si>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</si>
  <si>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</si>
  <si>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</si>
  <si>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</si>
  <si>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</si>
  <si>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</si>
  <si>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</si>
  <si>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</si>
  <si>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</si>
  <si>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</si>
  <si>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</si>
  <si>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</si>
  <si>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</si>
  <si>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METRO SANTIAGO</t>
  </si>
  <si>
    <t>Av. Libertador Bernardo O'Higgins 1414</t>
  </si>
  <si>
    <t>22937 2000</t>
  </si>
  <si>
    <t>Victor Herrera</t>
  </si>
  <si>
    <t>96.850.680-3</t>
  </si>
  <si>
    <t>Evaluacion del sistema en forma completa</t>
  </si>
  <si>
    <t>global</t>
  </si>
  <si>
    <t>difer</t>
  </si>
  <si>
    <t>vend</t>
  </si>
  <si>
    <t>socio 1</t>
  </si>
  <si>
    <t>socio 2</t>
  </si>
  <si>
    <t>comp</t>
  </si>
  <si>
    <t>Mantencion de sistema por TRAMO</t>
  </si>
  <si>
    <t>ismael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</si>
</sst>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166" fontId="50" fillId="0" borderId="0" xfId="0" applyNumberFormat="1" applyFont="1" applyAlignment="1" applyProtection="1">
      <alignment/>
      <protection locked="0"/>
    </xf>
    <xf numFmtId="0" fontId="50" fillId="34" borderId="0" xfId="0" applyFont="1" applyFill="1" applyAlignment="1" applyProtection="1">
      <alignment/>
      <protection locked="0"/>
    </xf>
    <xf numFmtId="10" fontId="50" fillId="34" borderId="0" xfId="54" applyNumberFormat="1" applyFont="1" applyFill="1" applyAlignment="1" applyProtection="1">
      <alignment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95250</xdr:rowOff>
    </xdr:from>
    <xdr:to>
      <xdr:col>4</xdr:col>
      <xdr:colOff>514350</xdr:colOff>
      <xdr:row>18</xdr:row>
      <xdr:rowOff>19050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000125" y="2714625"/>
          <a:ext cx="20383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Contempla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siguiente: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Cambio de ENERBLOCK  (Caja)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Revision de pto electrico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-Soldar perfil s/requerimiento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tensar lineas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Cambio de soporte/pasadores s/requerimiento</a:t>
          </a:r>
        </a:p>
      </xdr:txBody>
    </xdr:sp>
    <xdr:clientData/>
  </xdr:twoCellAnchor>
  <xdr:twoCellAnchor>
    <xdr:from>
      <xdr:col>2</xdr:col>
      <xdr:colOff>47625</xdr:colOff>
      <xdr:row>20</xdr:row>
      <xdr:rowOff>85725</xdr:rowOff>
    </xdr:from>
    <xdr:to>
      <xdr:col>4</xdr:col>
      <xdr:colOff>495300</xdr:colOff>
      <xdr:row>27</xdr:row>
      <xdr:rowOff>9525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981075" y="4419600"/>
          <a:ext cx="20383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Contempla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siguiente: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Revisión de bateria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Revision de funetede poder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Revision de la central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Revision de la placa Madre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Propuesta de mejora y cambio de   equipos del sistema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N22" sqref="N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8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3123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 t="s">
        <v>614</v>
      </c>
      <c r="E4" s="68" t="s">
        <v>12</v>
      </c>
      <c r="F4" s="69"/>
      <c r="G4" s="69"/>
      <c r="H4" s="70"/>
      <c r="I4" s="68" t="s">
        <v>9</v>
      </c>
      <c r="J4" s="71" t="str">
        <f>VLOOKUP(D4,CLIENTES,10,FALSE)</f>
        <v>22937 2000</v>
      </c>
      <c r="K4" s="20"/>
    </row>
    <row r="5" spans="2:11" ht="15">
      <c r="B5" s="72"/>
      <c r="C5" s="73"/>
      <c r="D5" s="74"/>
      <c r="E5" s="122" t="str">
        <f>VLOOKUP(D4,CLIENTES,4,FALSE)</f>
        <v>Av. Libertador Bernardo O'Higgins 1414</v>
      </c>
      <c r="F5" s="122"/>
      <c r="G5" s="122"/>
      <c r="H5" s="122"/>
      <c r="I5" s="122"/>
      <c r="J5" s="123"/>
      <c r="K5" s="20"/>
    </row>
    <row r="6" spans="2:10" ht="17.25" customHeight="1">
      <c r="B6" s="72" t="s">
        <v>27</v>
      </c>
      <c r="C6" s="73"/>
      <c r="D6" s="75" t="str">
        <f>VLOOKUP(D4,CLIENTES,2,FALSE)</f>
        <v>METRO SANTIAGO</v>
      </c>
      <c r="E6" s="73" t="s">
        <v>7</v>
      </c>
      <c r="F6" s="122">
        <f>VLOOKUP(D4,CLIENTES,5,FALSE)</f>
        <v>0</v>
      </c>
      <c r="G6" s="122"/>
      <c r="H6" s="122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22">
        <f>VLOOKUP(D4,CLIENTES,6,FALSE)</f>
        <v>0</v>
      </c>
      <c r="G7" s="122"/>
      <c r="H7" s="122"/>
      <c r="I7" s="73" t="s">
        <v>26</v>
      </c>
      <c r="J7" s="78" t="str">
        <f>VLOOKUP(D4,CLIENTES,8,FALSE)</f>
        <v>Victor Herrera</v>
      </c>
    </row>
    <row r="8" spans="2:12" ht="15.75" thickBot="1">
      <c r="B8" s="120" t="s">
        <v>28</v>
      </c>
      <c r="C8" s="121"/>
      <c r="D8" s="75">
        <f>VLOOKUP(D4,CLIENTES,7,FALSE)</f>
        <v>0</v>
      </c>
      <c r="E8" s="73" t="s">
        <v>11</v>
      </c>
      <c r="F8" s="122">
        <f>VLOOKUP(D4,CLIENTES,12,FALSE)</f>
        <v>0</v>
      </c>
      <c r="G8" s="122"/>
      <c r="H8" s="122"/>
      <c r="I8" s="73" t="s">
        <v>14</v>
      </c>
      <c r="J8" s="79">
        <f ca="1">TODAY()</f>
        <v>42279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4" t="s">
        <v>24</v>
      </c>
      <c r="D10" s="115"/>
      <c r="E10" s="116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623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7" t="s">
        <v>622</v>
      </c>
      <c r="D11" s="118"/>
      <c r="E11" s="119"/>
      <c r="F11" s="84">
        <v>1</v>
      </c>
      <c r="G11" s="84" t="s">
        <v>616</v>
      </c>
      <c r="H11" s="90">
        <f>VLOOKUP(B11,COTIZADO,8,FALSE)</f>
        <v>384000</v>
      </c>
      <c r="I11" s="91">
        <v>0</v>
      </c>
      <c r="J11" s="92">
        <f aca="true" t="shared" si="0" ref="J11:J20">F11*H11*(1-I11/100)</f>
        <v>384000</v>
      </c>
      <c r="K11" s="28">
        <v>1</v>
      </c>
      <c r="L11" s="29">
        <v>240000</v>
      </c>
      <c r="M11" s="29">
        <f>+L11+M18</f>
        <v>360000</v>
      </c>
      <c r="N11" s="29">
        <f>+L11+N18</f>
        <v>374400</v>
      </c>
      <c r="O11" s="29"/>
      <c r="P11" s="30">
        <v>1.6</v>
      </c>
      <c r="Q11" s="31">
        <f>+L11</f>
        <v>240000</v>
      </c>
      <c r="R11" s="35">
        <f>Q11*P11</f>
        <v>384000</v>
      </c>
    </row>
    <row r="12" spans="2:18" ht="15">
      <c r="B12" s="110">
        <v>2</v>
      </c>
      <c r="C12" s="94"/>
      <c r="D12" s="95"/>
      <c r="E12" s="96"/>
      <c r="F12" s="97"/>
      <c r="G12" s="97"/>
      <c r="H12" s="98">
        <f aca="true" t="shared" si="1" ref="H12:H19">VLOOKUP(B12,COTIZADO,8,FALSE)</f>
        <v>0</v>
      </c>
      <c r="I12" s="99">
        <v>0</v>
      </c>
      <c r="J12" s="10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110">
        <v>3</v>
      </c>
      <c r="C13" s="94"/>
      <c r="D13" s="108"/>
      <c r="E13" s="96"/>
      <c r="F13" s="97"/>
      <c r="G13" s="97"/>
      <c r="H13" s="98">
        <f t="shared" si="1"/>
        <v>0</v>
      </c>
      <c r="I13" s="99">
        <v>0</v>
      </c>
      <c r="J13" s="100">
        <f t="shared" si="0"/>
        <v>0</v>
      </c>
      <c r="K13" s="28">
        <v>3</v>
      </c>
      <c r="L13" s="29" t="s">
        <v>617</v>
      </c>
      <c r="M13" s="111">
        <f>+H11-L11</f>
        <v>144000</v>
      </c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110">
        <v>4</v>
      </c>
      <c r="C14" s="94"/>
      <c r="D14" s="95"/>
      <c r="E14" s="96"/>
      <c r="F14" s="97"/>
      <c r="G14" s="97"/>
      <c r="H14" s="98">
        <f t="shared" si="1"/>
        <v>0</v>
      </c>
      <c r="I14" s="99">
        <v>0</v>
      </c>
      <c r="J14" s="100">
        <f t="shared" si="0"/>
        <v>0</v>
      </c>
      <c r="K14" s="28">
        <v>4</v>
      </c>
      <c r="L14" s="112" t="s">
        <v>618</v>
      </c>
      <c r="M14" s="29">
        <v>36000</v>
      </c>
      <c r="N14" s="29">
        <f>+$H$11*0.1</f>
        <v>38400</v>
      </c>
      <c r="O14" s="113">
        <v>0.1</v>
      </c>
      <c r="P14" s="30">
        <v>1.5</v>
      </c>
      <c r="Q14" s="31"/>
      <c r="R14" s="35">
        <f t="shared" si="2"/>
        <v>0</v>
      </c>
    </row>
    <row r="15" spans="2:18" ht="15">
      <c r="B15" s="110">
        <v>5</v>
      </c>
      <c r="C15" s="94"/>
      <c r="D15" s="95"/>
      <c r="E15" s="96"/>
      <c r="F15" s="97"/>
      <c r="G15" s="97"/>
      <c r="H15" s="98">
        <f t="shared" si="1"/>
        <v>0</v>
      </c>
      <c r="I15" s="99">
        <v>0</v>
      </c>
      <c r="J15" s="100">
        <f t="shared" si="0"/>
        <v>0</v>
      </c>
      <c r="K15" s="28">
        <v>5</v>
      </c>
      <c r="L15" s="112" t="s">
        <v>619</v>
      </c>
      <c r="M15" s="29">
        <v>32000</v>
      </c>
      <c r="N15" s="29">
        <f>+$H$11*0.1</f>
        <v>38400</v>
      </c>
      <c r="O15" s="113">
        <v>0.09</v>
      </c>
      <c r="P15" s="30">
        <v>1.5</v>
      </c>
      <c r="Q15" s="31"/>
      <c r="R15" s="35">
        <f t="shared" si="2"/>
        <v>0</v>
      </c>
    </row>
    <row r="16" spans="2:18" ht="15">
      <c r="B16" s="110">
        <v>6</v>
      </c>
      <c r="C16" s="94"/>
      <c r="D16" s="108"/>
      <c r="E16" s="108"/>
      <c r="F16" s="97"/>
      <c r="G16" s="97"/>
      <c r="H16" s="98">
        <f t="shared" si="1"/>
        <v>0</v>
      </c>
      <c r="I16" s="99">
        <v>0</v>
      </c>
      <c r="J16" s="100">
        <f t="shared" si="0"/>
        <v>0</v>
      </c>
      <c r="K16" s="28">
        <v>6</v>
      </c>
      <c r="L16" s="112" t="s">
        <v>620</v>
      </c>
      <c r="M16" s="29">
        <v>32000</v>
      </c>
      <c r="N16" s="29">
        <f>+$H$11*0.1</f>
        <v>38400</v>
      </c>
      <c r="O16" s="113">
        <v>0.09</v>
      </c>
      <c r="P16" s="30">
        <v>1.5</v>
      </c>
      <c r="Q16" s="31"/>
      <c r="R16" s="35">
        <f t="shared" si="2"/>
        <v>0</v>
      </c>
    </row>
    <row r="17" spans="2:18" ht="15">
      <c r="B17" s="110">
        <v>7</v>
      </c>
      <c r="C17" s="108"/>
      <c r="D17" s="95"/>
      <c r="E17" s="96"/>
      <c r="F17" s="97"/>
      <c r="G17" s="97"/>
      <c r="H17" s="98">
        <f t="shared" si="1"/>
        <v>0</v>
      </c>
      <c r="I17" s="99">
        <v>0</v>
      </c>
      <c r="J17" s="100">
        <f t="shared" si="0"/>
        <v>0</v>
      </c>
      <c r="K17" s="28">
        <v>7</v>
      </c>
      <c r="L17" s="112" t="s">
        <v>621</v>
      </c>
      <c r="M17" s="29">
        <v>20000</v>
      </c>
      <c r="N17" s="29">
        <f>+H11*0.05</f>
        <v>19200</v>
      </c>
      <c r="O17" s="113">
        <v>0.05</v>
      </c>
      <c r="P17" s="30">
        <v>1.5</v>
      </c>
      <c r="Q17" s="31"/>
      <c r="R17" s="35">
        <f t="shared" si="2"/>
        <v>0</v>
      </c>
    </row>
    <row r="18" spans="2:18" ht="15">
      <c r="B18" s="110">
        <v>8</v>
      </c>
      <c r="C18" s="94"/>
      <c r="D18" s="95"/>
      <c r="E18" s="96"/>
      <c r="F18" s="97"/>
      <c r="G18" s="97"/>
      <c r="H18" s="98">
        <f t="shared" si="1"/>
        <v>0</v>
      </c>
      <c r="I18" s="99">
        <v>0</v>
      </c>
      <c r="J18" s="100">
        <f t="shared" si="0"/>
        <v>0</v>
      </c>
      <c r="K18" s="28">
        <v>8</v>
      </c>
      <c r="L18" s="29"/>
      <c r="M18" s="29">
        <f>+SUM(M14:M17)</f>
        <v>120000</v>
      </c>
      <c r="N18" s="29">
        <f>+SUM(N14:N17)</f>
        <v>134400</v>
      </c>
      <c r="O18" s="29"/>
      <c r="P18" s="30">
        <v>1.5</v>
      </c>
      <c r="Q18" s="31"/>
      <c r="R18" s="35">
        <f t="shared" si="2"/>
        <v>0</v>
      </c>
    </row>
    <row r="19" spans="2:18" ht="15">
      <c r="B19" s="110">
        <v>9</v>
      </c>
      <c r="C19" s="94"/>
      <c r="D19" s="95"/>
      <c r="E19" s="96"/>
      <c r="F19" s="97"/>
      <c r="G19" s="97"/>
      <c r="H19" s="98">
        <f t="shared" si="1"/>
        <v>0</v>
      </c>
      <c r="I19" s="99">
        <v>0</v>
      </c>
      <c r="J19" s="10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93">
        <v>2</v>
      </c>
      <c r="C20" s="94" t="s">
        <v>615</v>
      </c>
      <c r="D20" s="95"/>
      <c r="E20" s="96"/>
      <c r="F20" s="97">
        <v>1</v>
      </c>
      <c r="G20" s="97" t="s">
        <v>616</v>
      </c>
      <c r="H20" s="98">
        <f>+R20</f>
        <v>784000</v>
      </c>
      <c r="I20" s="99">
        <v>0</v>
      </c>
      <c r="J20" s="100">
        <f t="shared" si="0"/>
        <v>784000</v>
      </c>
      <c r="K20" s="28">
        <v>10</v>
      </c>
      <c r="L20" s="29">
        <v>490000</v>
      </c>
      <c r="M20" s="29"/>
      <c r="N20" s="29"/>
      <c r="O20" s="29"/>
      <c r="P20" s="30">
        <v>1.6</v>
      </c>
      <c r="Q20" s="31">
        <f>+L20</f>
        <v>490000</v>
      </c>
      <c r="R20" s="35">
        <f t="shared" si="2"/>
        <v>784000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1168000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1168000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221920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1389920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B112" sqref="B112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1" ht="15">
      <c r="A112">
        <v>111</v>
      </c>
      <c r="B112" s="36" t="s">
        <v>614</v>
      </c>
      <c r="C112" t="s">
        <v>610</v>
      </c>
      <c r="E112" t="s">
        <v>611</v>
      </c>
      <c r="I112" t="s">
        <v>613</v>
      </c>
      <c r="K112" t="s">
        <v>612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2015-10-02T19:31:18Z</cp:lastPrinted>
  <dcterms:created xsi:type="dcterms:W3CDTF">2013-07-12T05:01:37Z</dcterms:created>
  <dcterms:modified xsi:type="dcterms:W3CDTF">2015-10-02T19:33:22Z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