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<sst xmlns="http://schemas.openxmlformats.org/spreadsheetml/2006/main" count="814" uniqueCount="585">
  <si>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</si>
  <si>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</si>
  <si>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</si>
  <si>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</si>
  <si>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</si>
  <si>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</si>
  <si>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</si>
  <si>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</si>
  <si>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</si>
  <si>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</si>
  <si>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</si>
  <si>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</si>
  <si>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</si>
  <si>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</si>
  <si>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</si>
  <si>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</si>
  <si>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</si>
  <si>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</si>
  <si>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</si>
  <si>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</si>
  <si>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</si>
  <si>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</si>
  <si>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</si>
  <si>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</si>
  <si>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</si>
  <si>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</si>
  <si>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</si>
  <si>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</si>
  <si>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</si>
  <si>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</si>
  <si>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</si>
  <si>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</si>
  <si>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</si>
  <si>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</si>
  <si>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</si>
  <si>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</si>
  <si>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</si>
  <si>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</si>
  <si>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</si>
  <si>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</si>
  <si>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</si>
  <si>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</si>
  <si>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</si>
  <si>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</si>
  <si>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</si>
  <si>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</si>
  <si>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</si>
  <si>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</si>
  <si>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</si>
  <si>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</si>
  <si>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</si>
  <si>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</si>
  <si>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</si>
  <si>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</si>
  <si>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</si>
  <si>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</si>
  <si>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</si>
  <si>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</si>
  <si>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</si>
  <si>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</si>
  <si>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</si>
  <si>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</si>
  <si>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</si>
  <si>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</si>
  <si>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</si>
  <si>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</si>
  <si>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</si>
  <si>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</si>
  <si>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</si>
  <si>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</si>
  <si>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</si>
  <si>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</si>
  <si>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</si>
  <si>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</si>
  <si>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</si>
  <si>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</si>
  <si>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</si>
  <si>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</si>
  <si>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</si>
  <si>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</si>
  <si>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</si>
  <si>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</si>
  <si>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</si>
  <si>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</si>
  <si>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</si>
  <si>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</si>
  <si>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</si>
  <si>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</si>
  <si>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</si>
  <si>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</si>
  <si>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</si>
  <si>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</si>
  <si>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</si>
  <si>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</si>
  <si>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</si>
  <si>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</si>
  <si>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</si>
  <si>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</si>
  <si>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</si>
  <si>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</si>
  <si>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</si>
  <si>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</si>
  <si>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</si>
  <si>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</si>
  <si>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</si>
  <si>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</si>
  <si>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</si>
  <si>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</si>
  <si>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</si>
  <si>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</si>
  <si>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</si>
  <si>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</si>
  <si>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</si>
  <si>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</si>
  <si>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</si>
  <si>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</si>
  <si>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</si>
  <si>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</si>
  <si>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</si>
  <si>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</si>
  <si>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</si>
  <si>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</si>
  <si>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</si>
  <si>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</si>
  <si>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</si>
  <si>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</si>
  <si>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</si>
  <si>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</si>
  <si>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</si>
  <si>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</si>
  <si>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</si>
  <si>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</si>
  <si>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</si>
  <si>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</si>
  <si>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</si>
  <si>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</si>
  <si>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</si>
  <si>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</si>
  <si>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</si>
  <si>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</si>
  <si>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</si>
  <si>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</si>
  <si>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</si>
  <si>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</si>
  <si>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</si>
  <si>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</si>
  <si>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</si>
  <si>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</si>
  <si>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</si>
  <si>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</si>
  <si>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</si>
  <si>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</si>
  <si>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</si>
  <si>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</si>
  <si>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</si>
  <si>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</si>
  <si>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</si>
  <si>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</si>
  <si>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</si>
  <si>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</si>
  <si>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</si>
  <si>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</si>
  <si>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</si>
  <si>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</si>
  <si>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</si>
  <si>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</si>
  <si>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</si>
  <si>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</si>
  <si>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</si>
  <si>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</si>
  <si>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</si>
  <si>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</si>
  <si>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</si>
  <si>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</si>
  <si>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</si>
  <si>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</si>
  <si>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</si>
  <si>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</si>
  <si>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</si>
  <si>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</si>
  <si>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</si>
  <si>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</si>
  <si>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</si>
  <si>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</si>
  <si>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</si>
  <si>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</si>
  <si>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</si>
  <si>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</si>
  <si>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</si>
  <si>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</si>
  <si>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</si>
  <si>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</si>
  <si>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</si>
  <si>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</si>
  <si>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</si>
  <si>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</si>
  <si>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</si>
  <si>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</si>
  <si>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</si>
  <si>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</si>
  <si>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</si>
  <si>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</si>
  <si>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</si>
  <si>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</si>
  <si>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</si>
  <si>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</si>
  <si>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</si>
  <si>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</si>
  <si>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</si>
  <si>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</si>
  <si>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</si>
  <si>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</si>
  <si>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</si>
  <si>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</si>
  <si>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</si>
  <si>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</si>
  <si>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</si>
  <si>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</si>
  <si>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</si>
  <si>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</si>
  <si>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</si>
  <si>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</si>
  <si>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</si>
  <si>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</si>
  <si>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</si>
  <si>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</si>
  <si>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</si>
  <si>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</si>
  <si>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</si>
  <si>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</si>
  <si>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</si>
  <si>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</si>
  <si>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</si>
  <si>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</si>
  <si>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</si>
  <si>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</si>
  <si>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</si>
  <si>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</si>
  <si>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</si>
  <si>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</si>
  <si>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</si>
  <si>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</si>
  <si>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</si>
  <si>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</si>
  <si>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</si>
  <si>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</si>
  <si>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</si>
  <si>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</si>
  <si>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</si>
  <si>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</si>
  <si>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</si>
  <si>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</si>
  <si>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</si>
  <si>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</si>
  <si>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</si>
  <si>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</si>
  <si>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</si>
  <si>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</si>
  <si>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</si>
  <si>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</si>
  <si>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</si>
  <si>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</si>
  <si>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</si>
  <si>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</si>
  <si>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</si>
  <si>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</si>
  <si>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</si>
  <si>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</si>
  <si>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</si>
  <si>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</si>
  <si>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</si>
  <si>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</si>
  <si>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</si>
  <si>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</si>
  <si>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</si>
  <si>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</si>
  <si>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</si>
  <si>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</si>
  <si>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</si>
  <si>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</si>
  <si>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</si>
  <si>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</si>
  <si>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</si>
  <si>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</si>
  <si>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</si>
  <si>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</si>
  <si>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</si>
  <si>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</si>
  <si>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</si>
  <si>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</si>
  <si>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</si>
  <si>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</si>
  <si>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</si>
  <si>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</si>
  <si>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</si>
  <si>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</si>
  <si>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</si>
  <si>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</si>
  <si>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</si>
  <si>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</si>
  <si>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</si>
  <si>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</si>
  <si>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</si>
  <si>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</si>
  <si>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</si>
  <si>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</si>
  <si>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</si>
  <si>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</si>
  <si>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</si>
  <si>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</si>
  <si>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</si>
  <si>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</si>
  <si>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</si>
  <si>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</si>
  <si>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</si>
  <si>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</si>
  <si>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</si>
  <si>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</si>
  <si>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</si>
  <si>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</si>
  <si>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</si>
  <si>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</si>
  <si>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</si>
  <si>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</si>
  <si>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</si>
  <si>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</si>
  <si>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</si>
  <si>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</si>
  <si>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</si>
  <si>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</si>
  <si>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</si>
  <si>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</si>
  <si>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</si>
  <si>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</si>
  <si>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</si>
  <si>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</si>
  <si>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</si>
  <si>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</si>
  <si>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</si>
  <si>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</si>
  <si>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</si>
  <si>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</si>
  <si>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</si>
  <si>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</si>
  <si>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</si>
  <si>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</si>
  <si>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</si>
  <si>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</si>
  <si>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</si>
  <si>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</si>
  <si>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</si>
  <si>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</si>
  <si>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</si>
  <si>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</si>
  <si>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</si>
  <si>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</si>
  <si>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</si>
  <si>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</si>
  <si>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</si>
  <si>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</si>
  <si>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</si>
  <si>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</si>
  <si>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</si>
  <si>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</si>
  <si>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</si>
  <si>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</si>
  <si>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</si>
  <si>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</si>
  <si>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</si>
  <si>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</si>
  <si>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</si>
  <si>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</si>
  <si>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</si>
  <si>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</si>
  <si>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</si>
  <si>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</si>
  <si>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</si>
  <si>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</si>
  <si>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</si>
  <si>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</si>
  <si>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</si>
  <si>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</si>
  <si>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</si>
  <si>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</si>
  <si>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</si>
  <si>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</si>
  <si>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</si>
  <si>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</si>
  <si>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</si>
  <si>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</si>
  <si>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</si>
  <si>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</si>
  <si>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</si>
  <si>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</si>
  <si>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</si>
  <si>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</si>
  <si>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</si>
  <si>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</si>
  <si>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</si>
  <si>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</si>
  <si>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</si>
  <si>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</si>
  <si>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</si>
  <si>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</si>
  <si>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</si>
  <si>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</si>
  <si>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</si>
  <si>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</si>
  <si>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</si>
  <si>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</si>
  <si>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</si>
  <si>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</si>
  <si>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</si>
  <si>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</si>
  <si>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</si>
  <si>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</si>
  <si>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</si>
  <si>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</si>
  <si>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</si>
  <si>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</si>
  <si>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</si>
  <si>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</si>
  <si>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</si>
  <si>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</si>
  <si>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</si>
  <si>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</si>
  <si>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</si>
  <si>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</si>
  <si>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</si>
  <si>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</si>
  <si>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</si>
  <si>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</si>
  <si>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</si>
  <si>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</si>
  <si>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</si>
  <si>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</si>
  <si>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</si>
  <si>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</si>
  <si>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</si>
  <si>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</si>
  <si>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</si>
  <si>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</si>
  <si>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</si>
  <si>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</si>
  <si>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</si>
  <si>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</si>
  <si>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</si>
  <si>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</si>
  <si>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</si>
  <si>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</si>
  <si>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</si>
  <si>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</si>
  <si>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</si>
  <si>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</si>
  <si>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</si>
  <si>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</si>
  <si>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</si>
  <si>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</si>
  <si>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</si>
  <si>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</si>
  <si>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</si>
  <si>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</si>
  <si>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</si>
  <si>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</si>
  <si>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</si>
  <si>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</si>
  <si>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</si>
  <si>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</si>
  <si>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</si>
  <si>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</si>
  <si>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</si>
  <si>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</si>
  <si>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</si>
  <si>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</si>
  <si>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</si>
  <si>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</si>
  <si>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</si>
  <si>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</si>
  <si>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</si>
  <si>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</si>
  <si>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</si>
  <si>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</si>
  <si>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</si>
  <si>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</si>
  <si>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</si>
  <si>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</si>
  <si>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</si>
  <si>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</si>
  <si>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</si>
  <si>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</si>
  <si>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</si>
  <si>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</si>
  <si>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</si>
  <si>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</si>
  <si>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</si>
  <si>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</si>
  <si>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</si>
  <si>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</si>
  <si>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</si>
  <si>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</si>
  <si>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</si>
  <si>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</si>
  <si>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</si>
  <si>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</si>
  <si>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</si>
  <si>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</si>
  <si>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</si>
  <si>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</si>
  <si>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</si>
  <si>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</si>
  <si>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</si>
  <si>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</si>
  <si>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</si>
  <si>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</si>
  <si>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</si>
  <si>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</si>
  <si>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</si>
  <si>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</si>
  <si>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</si>
  <si>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</si>
  <si>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</si>
  <si>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</si>
  <si>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</si>
  <si>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</si>
  <si>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</si>
  <si>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</si>
  <si>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</si>
  <si>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</si>
  <si>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</si>
  <si>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</si>
  <si>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</si>
  <si>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</si>
  <si>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</si>
  <si>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</si>
  <si>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</si>
  <si>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</si>
  <si>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</si>
  <si>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</si>
  <si>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</si>
  <si>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</si>
  <si>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</si>
  <si>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</si>
  <si>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</si>
  <si>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</si>
  <si>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</si>
  <si>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</si>
  <si>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</si>
  <si>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</si>
  <si>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</si>
  <si>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</si>
  <si>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</si>
  <si>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</si>
  <si>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</si>
  <si>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</si>
  <si>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</si>
  <si>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</si>
  <si>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</si>
  <si>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</si>
  <si>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</si>
  <si>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</si>
  <si>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</si>
  <si>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</si>
  <si>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</si>
  <si>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</si>
  <si>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</si>
  <si>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</si>
  <si>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</si>
  <si>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</si>
  <si>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</si>
  <si>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</si>
  <si>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</si>
  <si>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</si>
  <si>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</si>
  <si>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</si>
  <si>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</si>
  <si>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</si>
  <si>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</si>
  <si>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</si>
  <si>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</si>
  <si>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</si>
  <si>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ARTECOLA CHILE S.A</t>
  </si>
  <si>
    <t>77.497.650-7</t>
  </si>
  <si>
    <t>Oriel</t>
  </si>
  <si>
    <t>CORTADORA DE CESPED 190 CC RUEDA ALTA</t>
  </si>
  <si>
    <t>CORTADORA DE CESPED 190 CC RUEDA BAJA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</si>
</sst>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8"/>
      <color theme="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2" fillId="24" borderId="11" xfId="0" applyFont="1" applyFill="1" applyBorder="1" applyAlignment="1" applyProtection="1">
      <alignment horizontal="center"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23" fillId="24" borderId="14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3" fontId="1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4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5" fillId="24" borderId="24" xfId="0" applyFont="1" applyFill="1" applyBorder="1" applyAlignment="1" applyProtection="1">
      <alignment/>
      <protection locked="0"/>
    </xf>
    <xf numFmtId="0" fontId="26" fillId="24" borderId="10" xfId="0" applyFont="1" applyFill="1" applyBorder="1" applyAlignment="1" applyProtection="1">
      <alignment/>
      <protection locked="0"/>
    </xf>
    <xf numFmtId="0" fontId="25" fillId="24" borderId="14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right"/>
      <protection locked="0"/>
    </xf>
    <xf numFmtId="9" fontId="25" fillId="24" borderId="26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19" xfId="0" applyNumberFormat="1" applyFont="1" applyFill="1" applyBorder="1" applyAlignment="1" applyProtection="1">
      <alignment horizontal="center" vertical="center"/>
      <protection locked="0"/>
    </xf>
    <xf numFmtId="1" fontId="25" fillId="24" borderId="27" xfId="0" applyNumberFormat="1" applyFont="1" applyFill="1" applyBorder="1" applyAlignment="1" applyProtection="1">
      <alignment horizontal="center"/>
      <protection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 horizontal="right" vertical="center"/>
      <protection locked="0"/>
    </xf>
    <xf numFmtId="0" fontId="25" fillId="24" borderId="19" xfId="0" applyFont="1" applyFill="1" applyBorder="1" applyAlignment="1" applyProtection="1">
      <alignment horizontal="right"/>
      <protection locked="0"/>
    </xf>
    <xf numFmtId="0" fontId="25" fillId="24" borderId="28" xfId="0" applyFont="1" applyFill="1" applyBorder="1" applyAlignment="1" applyProtection="1">
      <alignment/>
      <protection locked="0"/>
    </xf>
    <xf numFmtId="0" fontId="25" fillId="24" borderId="29" xfId="0" applyFont="1" applyFill="1" applyBorder="1" applyAlignment="1" applyProtection="1">
      <alignment horizontal="right" vertical="center"/>
      <protection locked="0"/>
    </xf>
    <xf numFmtId="0" fontId="25" fillId="24" borderId="24" xfId="0" applyFont="1" applyFill="1" applyBorder="1" applyAlignment="1" applyProtection="1">
      <alignment horizontal="right" vertical="center"/>
      <protection locked="0"/>
    </xf>
    <xf numFmtId="0" fontId="25" fillId="24" borderId="30" xfId="0" applyFont="1" applyFill="1" applyBorder="1" applyAlignment="1" applyProtection="1">
      <alignment horizontal="right"/>
      <protection locked="0"/>
    </xf>
    <xf numFmtId="1" fontId="25" fillId="24" borderId="31" xfId="0" applyNumberFormat="1" applyFont="1" applyFill="1" applyBorder="1" applyAlignment="1" applyProtection="1">
      <alignment horizontal="center"/>
      <protection/>
    </xf>
    <xf numFmtId="173" fontId="27" fillId="0" borderId="13" xfId="45" applyNumberFormat="1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0" fontId="12" fillId="0" borderId="0" xfId="45" applyAlignment="1">
      <alignment/>
    </xf>
    <xf numFmtId="0" fontId="2" fillId="0" borderId="32" xfId="0" applyFont="1" applyBorder="1" applyAlignment="1">
      <alignment horizontal="center"/>
    </xf>
    <xf numFmtId="0" fontId="28" fillId="0" borderId="0" xfId="45" applyFont="1" applyAlignment="1">
      <alignment horizontal="center"/>
    </xf>
    <xf numFmtId="0" fontId="29" fillId="24" borderId="10" xfId="0" applyFont="1" applyFill="1" applyBorder="1" applyAlignment="1" applyProtection="1">
      <alignment/>
      <protection locked="0"/>
    </xf>
    <xf numFmtId="0" fontId="29" fillId="24" borderId="11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1" xfId="0" applyFont="1" applyFill="1" applyBorder="1" applyAlignment="1" applyProtection="1">
      <alignment horizontal="center"/>
      <protection locked="0"/>
    </xf>
    <xf numFmtId="174" fontId="30" fillId="24" borderId="12" xfId="0" applyNumberFormat="1" applyFont="1" applyFill="1" applyBorder="1" applyAlignment="1" applyProtection="1">
      <alignment horizontal="left"/>
      <protection/>
    </xf>
    <xf numFmtId="0" fontId="29" fillId="24" borderId="14" xfId="0" applyFont="1" applyFill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left"/>
      <protection/>
    </xf>
    <xf numFmtId="174" fontId="30" fillId="0" borderId="0" xfId="0" applyNumberFormat="1" applyFont="1" applyFill="1" applyBorder="1" applyAlignment="1" applyProtection="1">
      <alignment/>
      <protection/>
    </xf>
    <xf numFmtId="0" fontId="30" fillId="24" borderId="15" xfId="45" applyFont="1" applyFill="1" applyBorder="1" applyAlignment="1" applyProtection="1">
      <alignment horizontal="left"/>
      <protection/>
    </xf>
    <xf numFmtId="174" fontId="30" fillId="24" borderId="15" xfId="0" applyNumberFormat="1" applyFont="1" applyFill="1" applyBorder="1" applyAlignment="1" applyProtection="1">
      <alignment horizontal="left"/>
      <protection/>
    </xf>
    <xf numFmtId="172" fontId="30" fillId="24" borderId="15" xfId="0" applyNumberFormat="1" applyFont="1" applyFill="1" applyBorder="1" applyAlignment="1" applyProtection="1">
      <alignment horizontal="left" vertical="center"/>
      <protection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30" fillId="24" borderId="24" xfId="0" applyFont="1" applyFill="1" applyBorder="1" applyAlignment="1" applyProtection="1">
      <alignment/>
      <protection locked="0"/>
    </xf>
    <xf numFmtId="172" fontId="30" fillId="24" borderId="28" xfId="0" applyNumberFormat="1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1" fontId="11" fillId="0" borderId="0" xfId="0" applyNumberFormat="1" applyFont="1" applyBorder="1" applyAlignment="1" applyProtection="1">
      <alignment/>
      <protection locked="0"/>
    </xf>
    <xf numFmtId="0" fontId="29" fillId="24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5" fillId="24" borderId="14" xfId="0" applyNumberFormat="1" applyFont="1" applyFill="1" applyBorder="1" applyAlignment="1" applyProtection="1">
      <alignment horizontal="center"/>
      <protection locked="0"/>
    </xf>
    <xf numFmtId="0" fontId="29" fillId="0" borderId="33" xfId="0" applyFont="1" applyBorder="1" applyAlignment="1" applyProtection="1">
      <alignment horizontal="center"/>
      <protection locked="0"/>
    </xf>
    <xf numFmtId="0" fontId="29" fillId="0" borderId="34" xfId="0" applyFont="1" applyBorder="1" applyAlignment="1" applyProtection="1">
      <alignment horizontal="center"/>
      <protection locked="0"/>
    </xf>
    <xf numFmtId="0" fontId="29" fillId="0" borderId="35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174" fontId="29" fillId="24" borderId="15" xfId="0" applyNumberFormat="1" applyFont="1" applyFill="1" applyBorder="1" applyAlignment="1" applyProtection="1">
      <alignment horizontal="center"/>
      <protection/>
    </xf>
    <xf numFmtId="174" fontId="29" fillId="24" borderId="14" xfId="0" applyNumberFormat="1" applyFont="1" applyFill="1" applyBorder="1" applyAlignment="1" applyProtection="1">
      <alignment horizontal="center"/>
      <protection/>
    </xf>
    <xf numFmtId="0" fontId="29" fillId="24" borderId="10" xfId="0" applyNumberFormat="1" applyFont="1" applyFill="1" applyBorder="1" applyAlignment="1" applyProtection="1">
      <alignment horizontal="center"/>
      <protection locked="0"/>
    </xf>
    <xf numFmtId="0" fontId="29" fillId="24" borderId="35" xfId="0" applyFont="1" applyFill="1" applyBorder="1" applyAlignment="1" applyProtection="1">
      <alignment horizontal="center"/>
      <protection locked="0"/>
    </xf>
    <xf numFmtId="174" fontId="29" fillId="24" borderId="10" xfId="0" applyNumberFormat="1" applyFont="1" applyFill="1" applyBorder="1" applyAlignment="1" applyProtection="1">
      <alignment horizontal="center"/>
      <protection/>
    </xf>
    <xf numFmtId="174" fontId="29" fillId="24" borderId="35" xfId="0" applyNumberFormat="1" applyFont="1" applyFill="1" applyBorder="1" applyAlignment="1" applyProtection="1">
      <alignment horizontal="center"/>
      <protection locked="0"/>
    </xf>
    <xf numFmtId="174" fontId="29" fillId="24" borderId="12" xfId="0" applyNumberFormat="1" applyFont="1" applyFill="1" applyBorder="1" applyAlignment="1" applyProtection="1">
      <alignment horizontal="center"/>
      <protection/>
    </xf>
    <xf numFmtId="0" fontId="29" fillId="24" borderId="36" xfId="0" applyFont="1" applyFill="1" applyBorder="1" applyAlignment="1" applyProtection="1">
      <alignment horizontal="center"/>
      <protection locked="0"/>
    </xf>
    <xf numFmtId="174" fontId="29" fillId="24" borderId="36" xfId="0" applyNumberFormat="1" applyFont="1" applyFill="1" applyBorder="1" applyAlignment="1" applyProtection="1">
      <alignment horizontal="center"/>
      <protection locked="0"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29" fillId="24" borderId="37" xfId="0" applyFont="1" applyFill="1" applyBorder="1" applyAlignment="1" applyProtection="1">
      <alignment horizontal="center"/>
      <protection locked="0"/>
    </xf>
    <xf numFmtId="174" fontId="29" fillId="24" borderId="25" xfId="0" applyNumberFormat="1" applyFont="1" applyFill="1" applyBorder="1" applyAlignment="1" applyProtection="1">
      <alignment horizontal="center"/>
      <protection/>
    </xf>
    <xf numFmtId="174" fontId="29" fillId="24" borderId="37" xfId="0" applyNumberFormat="1" applyFont="1" applyFill="1" applyBorder="1" applyAlignment="1" applyProtection="1">
      <alignment horizontal="center"/>
      <protection locked="0"/>
    </xf>
    <xf numFmtId="174" fontId="29" fillId="24" borderId="28" xfId="0" applyNumberFormat="1" applyFont="1" applyFill="1" applyBorder="1" applyAlignment="1" applyProtection="1">
      <alignment horizontal="center"/>
      <protection/>
    </xf>
    <xf numFmtId="0" fontId="29" fillId="24" borderId="12" xfId="0" applyFont="1" applyFill="1" applyBorder="1" applyAlignment="1" applyProtection="1">
      <alignment/>
      <protection locked="0"/>
    </xf>
    <xf numFmtId="0" fontId="29" fillId="24" borderId="15" xfId="0" applyFont="1" applyFill="1" applyBorder="1" applyAlignment="1" applyProtection="1">
      <alignment/>
      <protection locked="0"/>
    </xf>
    <xf numFmtId="0" fontId="29" fillId="24" borderId="28" xfId="0" applyFont="1" applyFill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NumberFormat="1" applyFont="1" applyAlignment="1" applyProtection="1">
      <alignment horizontal="left"/>
      <protection locked="0"/>
    </xf>
    <xf numFmtId="0" fontId="32" fillId="24" borderId="14" xfId="0" applyFont="1" applyFill="1" applyBorder="1" applyAlignment="1" applyProtection="1">
      <alignment horizontal="left" vertical="center" wrapText="1"/>
      <protection locked="0"/>
    </xf>
    <xf numFmtId="0" fontId="32" fillId="24" borderId="0" xfId="0" applyFont="1" applyFill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32" fillId="24" borderId="10" xfId="0" applyFont="1" applyFill="1" applyBorder="1" applyAlignment="1" applyProtection="1">
      <alignment horizontal="left" vertical="center" wrapText="1"/>
      <protection locked="0"/>
    </xf>
    <xf numFmtId="0" fontId="32" fillId="24" borderId="11" xfId="0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horizontal="left"/>
      <protection locked="0"/>
    </xf>
    <xf numFmtId="174" fontId="30" fillId="24" borderId="0" xfId="0" applyNumberFormat="1" applyFont="1" applyFill="1" applyBorder="1" applyAlignment="1" applyProtection="1">
      <alignment horizontal="left"/>
      <protection/>
    </xf>
    <xf numFmtId="174" fontId="30" fillId="24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M5" sqref="M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3064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63" t="s">
        <v>6</v>
      </c>
      <c r="C4" s="64"/>
      <c r="D4" s="65" t="s">
        <v>581</v>
      </c>
      <c r="E4" s="64" t="s">
        <v>12</v>
      </c>
      <c r="F4" s="66"/>
      <c r="G4" s="66"/>
      <c r="H4" s="67"/>
      <c r="I4" s="64" t="s">
        <v>9</v>
      </c>
      <c r="J4" s="68">
        <f>VLOOKUP(D4,CLIENTES,10,FALSE)</f>
        <v>0</v>
      </c>
      <c r="K4" s="20"/>
      <c r="L4" s="83"/>
    </row>
    <row r="5" spans="2:12" ht="15.75">
      <c r="B5" s="69"/>
      <c r="C5" s="70"/>
      <c r="D5" s="71"/>
      <c r="E5" s="123">
        <f>VLOOKUP(D4,CLIENTES,4,FALSE)</f>
        <v>0</v>
      </c>
      <c r="F5" s="123"/>
      <c r="G5" s="123"/>
      <c r="H5" s="123"/>
      <c r="I5" s="123"/>
      <c r="J5" s="124"/>
      <c r="K5" s="20"/>
      <c r="L5" s="83"/>
    </row>
    <row r="6" spans="2:12" ht="17.25" customHeight="1">
      <c r="B6" s="69" t="s">
        <v>27</v>
      </c>
      <c r="C6" s="70"/>
      <c r="D6" s="72" t="str">
        <f>VLOOKUP(D4,CLIENTES,2,FALSE)</f>
        <v>ARTECOLA CHILE S.A</v>
      </c>
      <c r="E6" s="70" t="s">
        <v>7</v>
      </c>
      <c r="F6" s="123">
        <f>VLOOKUP(D4,CLIENTES,5,FALSE)</f>
        <v>0</v>
      </c>
      <c r="G6" s="123"/>
      <c r="H6" s="123"/>
      <c r="I6" s="73">
        <f>VLOOKUP(D4,CLIENTES,11,FALSE)</f>
        <v>0</v>
      </c>
      <c r="J6" s="74"/>
      <c r="L6" s="83"/>
    </row>
    <row r="7" spans="2:12" ht="15">
      <c r="B7" s="69" t="s">
        <v>25</v>
      </c>
      <c r="C7" s="70"/>
      <c r="D7" s="72" t="str">
        <f>VLOOKUP(D4,CLIENTES,3,FALSE)</f>
        <v>QUIMICA</v>
      </c>
      <c r="E7" s="70" t="s">
        <v>8</v>
      </c>
      <c r="F7" s="123">
        <f>VLOOKUP(D4,CLIENTES,6,FALSE)</f>
        <v>0</v>
      </c>
      <c r="G7" s="123"/>
      <c r="H7" s="123"/>
      <c r="I7" s="70" t="s">
        <v>26</v>
      </c>
      <c r="J7" s="75" t="str">
        <f>VLOOKUP(D4,CLIENTES,8,FALSE)</f>
        <v>Oriel</v>
      </c>
      <c r="L7" s="60"/>
    </row>
    <row r="8" spans="2:12" ht="15.75" thickBot="1">
      <c r="B8" s="121" t="s">
        <v>28</v>
      </c>
      <c r="C8" s="122"/>
      <c r="D8" s="72">
        <f>VLOOKUP(D4,CLIENTES,7,FALSE)</f>
        <v>0</v>
      </c>
      <c r="E8" s="70" t="s">
        <v>11</v>
      </c>
      <c r="F8" s="123">
        <f>VLOOKUP(D4,CLIENTES,12,FALSE)</f>
        <v>0</v>
      </c>
      <c r="G8" s="123"/>
      <c r="H8" s="123"/>
      <c r="I8" s="70" t="s">
        <v>14</v>
      </c>
      <c r="J8" s="76">
        <f ca="1">TODAY()</f>
        <v>42250</v>
      </c>
      <c r="K8" s="20"/>
      <c r="L8" s="20"/>
    </row>
    <row r="9" spans="2:18" ht="16.5" thickBot="1" thickTop="1">
      <c r="B9" s="77"/>
      <c r="C9" s="78"/>
      <c r="D9" s="79"/>
      <c r="E9" s="78"/>
      <c r="F9" s="79"/>
      <c r="G9" s="79"/>
      <c r="H9" s="79"/>
      <c r="I9" s="78"/>
      <c r="J9" s="80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2" t="s">
        <v>1</v>
      </c>
      <c r="C10" s="116" t="s">
        <v>24</v>
      </c>
      <c r="D10" s="117"/>
      <c r="E10" s="118"/>
      <c r="F10" s="89" t="s">
        <v>0</v>
      </c>
      <c r="G10" s="90" t="s">
        <v>23</v>
      </c>
      <c r="H10" s="91" t="s">
        <v>15</v>
      </c>
      <c r="I10" s="92" t="s">
        <v>13</v>
      </c>
      <c r="J10" s="91" t="s">
        <v>2</v>
      </c>
      <c r="K10" s="24" t="s">
        <v>18</v>
      </c>
      <c r="L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95">
        <v>1</v>
      </c>
      <c r="C11" s="119" t="s">
        <v>583</v>
      </c>
      <c r="D11" s="120"/>
      <c r="E11" s="120"/>
      <c r="F11" s="96">
        <v>1</v>
      </c>
      <c r="G11" s="108" t="s">
        <v>23</v>
      </c>
      <c r="H11" s="97">
        <f>+R11</f>
        <v>397142.85714285716</v>
      </c>
      <c r="I11" s="98">
        <v>0</v>
      </c>
      <c r="J11" s="99">
        <f>+F11*H11*(1-I11/100)</f>
        <v>397142.85714285716</v>
      </c>
      <c r="K11" s="113">
        <v>98000</v>
      </c>
      <c r="L11" s="29">
        <f>340000/1.19</f>
        <v>285714.28571428574</v>
      </c>
      <c r="M11" s="29"/>
      <c r="N11" s="111"/>
      <c r="O11" s="29"/>
      <c r="P11" s="30">
        <v>1.39</v>
      </c>
      <c r="Q11" s="84">
        <f>+L11</f>
        <v>285714.28571428574</v>
      </c>
      <c r="R11" s="35">
        <f aca="true" t="shared" si="0" ref="R11:R16">+Q11*P11</f>
        <v>397142.85714285716</v>
      </c>
      <c r="S11" s="61"/>
    </row>
    <row r="12" spans="2:19" ht="15" customHeight="1">
      <c r="B12" s="85">
        <v>2</v>
      </c>
      <c r="C12" s="114" t="s">
        <v>584</v>
      </c>
      <c r="D12" s="115"/>
      <c r="E12" s="115"/>
      <c r="F12" s="100">
        <v>1</v>
      </c>
      <c r="G12" s="109" t="s">
        <v>23</v>
      </c>
      <c r="H12" s="94">
        <f aca="true" t="shared" si="1" ref="H12:H18">+R12</f>
        <v>352941.1764705882</v>
      </c>
      <c r="I12" s="101"/>
      <c r="J12" s="93">
        <f aca="true" t="shared" si="2" ref="J12:J19">+F12*H12*(1-I12/100)</f>
        <v>352941.1764705882</v>
      </c>
      <c r="K12" s="113">
        <v>2</v>
      </c>
      <c r="L12" s="112">
        <f>300000/1.19</f>
        <v>252100.84033613445</v>
      </c>
      <c r="M12" s="112"/>
      <c r="N12" s="112"/>
      <c r="O12" s="29"/>
      <c r="P12" s="30">
        <v>1.4</v>
      </c>
      <c r="Q12" s="84">
        <f>+L12</f>
        <v>252100.84033613445</v>
      </c>
      <c r="R12" s="35">
        <f t="shared" si="0"/>
        <v>352941.1764705882</v>
      </c>
      <c r="S12" s="61"/>
    </row>
    <row r="13" spans="2:19" ht="15" customHeight="1">
      <c r="B13" s="85"/>
      <c r="C13" s="114"/>
      <c r="D13" s="115"/>
      <c r="E13" s="115"/>
      <c r="F13" s="100"/>
      <c r="G13" s="109"/>
      <c r="H13" s="94">
        <f t="shared" si="1"/>
        <v>0</v>
      </c>
      <c r="I13" s="101"/>
      <c r="J13" s="93">
        <f t="shared" si="2"/>
        <v>0</v>
      </c>
      <c r="K13" s="113">
        <v>3</v>
      </c>
      <c r="L13" s="112"/>
      <c r="M13" s="112"/>
      <c r="N13" s="112"/>
      <c r="O13" s="29"/>
      <c r="P13" s="30">
        <v>1.7</v>
      </c>
      <c r="Q13" s="84"/>
      <c r="R13" s="35">
        <f t="shared" si="0"/>
        <v>0</v>
      </c>
      <c r="S13" s="62"/>
    </row>
    <row r="14" spans="2:18" ht="15" customHeight="1">
      <c r="B14" s="85"/>
      <c r="C14" s="114"/>
      <c r="D14" s="115"/>
      <c r="E14" s="115"/>
      <c r="F14" s="100"/>
      <c r="G14" s="109"/>
      <c r="H14" s="94">
        <f t="shared" si="1"/>
        <v>0</v>
      </c>
      <c r="I14" s="101"/>
      <c r="J14" s="93">
        <f t="shared" si="2"/>
        <v>0</v>
      </c>
      <c r="K14" s="113">
        <v>4</v>
      </c>
      <c r="L14" s="112"/>
      <c r="M14" s="112"/>
      <c r="N14" s="112"/>
      <c r="O14" s="29"/>
      <c r="P14" s="30">
        <v>1.7</v>
      </c>
      <c r="Q14" s="84"/>
      <c r="R14" s="35">
        <f t="shared" si="0"/>
        <v>0</v>
      </c>
    </row>
    <row r="15" spans="2:18" ht="15">
      <c r="B15" s="85"/>
      <c r="C15" s="114"/>
      <c r="D15" s="115"/>
      <c r="E15" s="115"/>
      <c r="F15" s="100"/>
      <c r="G15" s="109"/>
      <c r="H15" s="94">
        <f t="shared" si="1"/>
        <v>0</v>
      </c>
      <c r="I15" s="101"/>
      <c r="J15" s="93">
        <f t="shared" si="2"/>
        <v>0</v>
      </c>
      <c r="K15" s="113">
        <v>5</v>
      </c>
      <c r="L15" s="112"/>
      <c r="M15" s="112"/>
      <c r="N15" s="112"/>
      <c r="O15" s="29"/>
      <c r="P15" s="30">
        <v>1.7</v>
      </c>
      <c r="Q15" s="84"/>
      <c r="R15" s="35">
        <f t="shared" si="0"/>
        <v>0</v>
      </c>
    </row>
    <row r="16" spans="2:18" ht="15">
      <c r="B16" s="85"/>
      <c r="C16" s="114"/>
      <c r="D16" s="115"/>
      <c r="E16" s="115"/>
      <c r="F16" s="100"/>
      <c r="G16" s="109"/>
      <c r="H16" s="94"/>
      <c r="I16" s="101"/>
      <c r="J16" s="93"/>
      <c r="K16" s="113">
        <v>90000</v>
      </c>
      <c r="L16" s="112"/>
      <c r="M16" s="112"/>
      <c r="N16" s="112"/>
      <c r="O16" s="29"/>
      <c r="P16" s="30">
        <v>1.5</v>
      </c>
      <c r="Q16" s="84">
        <f>+K16</f>
        <v>90000</v>
      </c>
      <c r="R16" s="35">
        <f t="shared" si="0"/>
        <v>135000</v>
      </c>
    </row>
    <row r="17" spans="2:18" ht="15">
      <c r="B17" s="85"/>
      <c r="C17" s="114"/>
      <c r="D17" s="115"/>
      <c r="E17" s="115"/>
      <c r="F17" s="100"/>
      <c r="G17" s="109"/>
      <c r="H17" s="94">
        <f t="shared" si="1"/>
        <v>0</v>
      </c>
      <c r="I17" s="101"/>
      <c r="J17" s="93">
        <f t="shared" si="2"/>
        <v>0</v>
      </c>
      <c r="K17" s="113">
        <v>7</v>
      </c>
      <c r="L17" s="112"/>
      <c r="M17" s="112"/>
      <c r="N17" s="112"/>
      <c r="O17" s="29"/>
      <c r="P17" s="30">
        <v>1.7</v>
      </c>
      <c r="Q17" s="84"/>
      <c r="R17" s="35">
        <f aca="true" t="shared" si="3" ref="R17:R28">Q17*P17</f>
        <v>0</v>
      </c>
    </row>
    <row r="18" spans="2:18" ht="15">
      <c r="B18" s="85"/>
      <c r="C18" s="114"/>
      <c r="D18" s="115"/>
      <c r="E18" s="115"/>
      <c r="F18" s="100"/>
      <c r="G18" s="109"/>
      <c r="H18" s="94">
        <f t="shared" si="1"/>
        <v>0</v>
      </c>
      <c r="I18" s="101"/>
      <c r="J18" s="93">
        <f t="shared" si="2"/>
        <v>0</v>
      </c>
      <c r="K18" s="113">
        <v>8</v>
      </c>
      <c r="L18" s="112"/>
      <c r="M18" s="112"/>
      <c r="N18" s="112"/>
      <c r="O18" s="29"/>
      <c r="P18" s="30">
        <v>0.6</v>
      </c>
      <c r="Q18" s="84"/>
      <c r="R18" s="35">
        <f t="shared" si="3"/>
        <v>0</v>
      </c>
    </row>
    <row r="19" spans="2:18" ht="15">
      <c r="B19" s="85"/>
      <c r="C19" s="114"/>
      <c r="D19" s="115"/>
      <c r="E19" s="115"/>
      <c r="F19" s="100"/>
      <c r="G19" s="109"/>
      <c r="H19" s="94"/>
      <c r="I19" s="101"/>
      <c r="J19" s="93">
        <f t="shared" si="2"/>
        <v>0</v>
      </c>
      <c r="K19" s="113">
        <v>9</v>
      </c>
      <c r="L19" s="112"/>
      <c r="M19" s="112"/>
      <c r="N19" s="112"/>
      <c r="O19" s="29"/>
      <c r="P19" s="30">
        <v>1</v>
      </c>
      <c r="Q19" s="84"/>
      <c r="R19" s="35">
        <f t="shared" si="3"/>
        <v>0</v>
      </c>
    </row>
    <row r="20" spans="2:18" ht="15">
      <c r="B20" s="85"/>
      <c r="C20" s="81"/>
      <c r="D20" s="87"/>
      <c r="E20" s="87"/>
      <c r="F20" s="100"/>
      <c r="G20" s="109"/>
      <c r="H20" s="94">
        <f aca="true" t="shared" si="4" ref="H20:H27">+R20</f>
        <v>0</v>
      </c>
      <c r="I20" s="101"/>
      <c r="J20" s="93">
        <f aca="true" t="shared" si="5" ref="J20:J27">+F20*H20*(1-I20/100)</f>
        <v>0</v>
      </c>
      <c r="K20" s="113">
        <v>10</v>
      </c>
      <c r="L20" s="112"/>
      <c r="M20" s="112"/>
      <c r="N20" s="112"/>
      <c r="O20" s="29"/>
      <c r="P20" s="30">
        <v>1.6</v>
      </c>
      <c r="Q20" s="31"/>
      <c r="R20" s="35">
        <f t="shared" si="3"/>
        <v>0</v>
      </c>
    </row>
    <row r="21" spans="2:18" ht="15">
      <c r="B21" s="85"/>
      <c r="C21" s="81"/>
      <c r="D21" s="87"/>
      <c r="E21" s="87"/>
      <c r="F21" s="100"/>
      <c r="G21" s="109"/>
      <c r="H21" s="94">
        <f t="shared" si="4"/>
        <v>0</v>
      </c>
      <c r="I21" s="101"/>
      <c r="J21" s="93">
        <f t="shared" si="5"/>
        <v>0</v>
      </c>
      <c r="K21" s="86">
        <v>11</v>
      </c>
      <c r="L21" s="112"/>
      <c r="M21" s="112"/>
      <c r="N21" s="112"/>
      <c r="O21" s="29"/>
      <c r="P21" s="30">
        <v>1.6</v>
      </c>
      <c r="Q21" s="31"/>
      <c r="R21" s="35">
        <f t="shared" si="3"/>
        <v>0</v>
      </c>
    </row>
    <row r="22" spans="2:18" ht="15">
      <c r="B22" s="85"/>
      <c r="C22" s="81"/>
      <c r="D22" s="87"/>
      <c r="E22" s="87"/>
      <c r="F22" s="100"/>
      <c r="G22" s="109"/>
      <c r="H22" s="94">
        <f t="shared" si="4"/>
        <v>0</v>
      </c>
      <c r="I22" s="101"/>
      <c r="J22" s="93">
        <f t="shared" si="5"/>
        <v>0</v>
      </c>
      <c r="K22" s="28"/>
      <c r="L22" s="29"/>
      <c r="M22" s="29"/>
      <c r="N22" s="29"/>
      <c r="O22" s="29"/>
      <c r="P22" s="30">
        <v>1.6</v>
      </c>
      <c r="Q22" s="31"/>
      <c r="R22" s="35">
        <f t="shared" si="3"/>
        <v>0</v>
      </c>
    </row>
    <row r="23" spans="2:18" ht="15">
      <c r="B23" s="85"/>
      <c r="C23" s="81"/>
      <c r="D23" s="87"/>
      <c r="E23" s="87"/>
      <c r="F23" s="100"/>
      <c r="G23" s="109"/>
      <c r="H23" s="94">
        <f t="shared" si="4"/>
        <v>0</v>
      </c>
      <c r="I23" s="101"/>
      <c r="J23" s="93">
        <f t="shared" si="5"/>
        <v>0</v>
      </c>
      <c r="K23" s="28"/>
      <c r="L23" s="29"/>
      <c r="M23" s="29"/>
      <c r="N23" s="29"/>
      <c r="O23" s="29"/>
      <c r="P23" s="30">
        <v>1.6</v>
      </c>
      <c r="Q23" s="31"/>
      <c r="R23" s="35">
        <f t="shared" si="3"/>
        <v>0</v>
      </c>
    </row>
    <row r="24" spans="2:18" ht="15">
      <c r="B24" s="85"/>
      <c r="C24" s="81"/>
      <c r="D24" s="87"/>
      <c r="E24" s="87"/>
      <c r="F24" s="100"/>
      <c r="G24" s="109"/>
      <c r="H24" s="94">
        <f t="shared" si="4"/>
        <v>0</v>
      </c>
      <c r="I24" s="101"/>
      <c r="J24" s="93">
        <f t="shared" si="5"/>
        <v>0</v>
      </c>
      <c r="K24" s="28"/>
      <c r="L24" s="29"/>
      <c r="M24" s="29"/>
      <c r="N24" s="29"/>
      <c r="O24" s="29"/>
      <c r="P24" s="30">
        <v>1.6</v>
      </c>
      <c r="Q24" s="31">
        <f>+M24</f>
        <v>0</v>
      </c>
      <c r="R24" s="35">
        <f t="shared" si="3"/>
        <v>0</v>
      </c>
    </row>
    <row r="25" spans="2:18" ht="15">
      <c r="B25" s="88">
        <v>15</v>
      </c>
      <c r="C25" s="81"/>
      <c r="D25" s="87"/>
      <c r="E25" s="87"/>
      <c r="F25" s="100"/>
      <c r="G25" s="109"/>
      <c r="H25" s="94">
        <f t="shared" si="4"/>
        <v>0</v>
      </c>
      <c r="I25" s="101"/>
      <c r="J25" s="93">
        <f t="shared" si="5"/>
        <v>0</v>
      </c>
      <c r="K25" s="28"/>
      <c r="L25" s="29"/>
      <c r="M25" s="29"/>
      <c r="N25" s="29"/>
      <c r="O25" s="29"/>
      <c r="P25" s="30">
        <v>1</v>
      </c>
      <c r="Q25" s="31">
        <f>+N25</f>
        <v>0</v>
      </c>
      <c r="R25" s="35">
        <f t="shared" si="3"/>
        <v>0</v>
      </c>
    </row>
    <row r="26" spans="2:18" ht="15">
      <c r="B26" s="88">
        <v>16</v>
      </c>
      <c r="C26" s="81"/>
      <c r="D26" s="87"/>
      <c r="E26" s="87"/>
      <c r="F26" s="100"/>
      <c r="G26" s="109"/>
      <c r="H26" s="94">
        <f t="shared" si="4"/>
        <v>0</v>
      </c>
      <c r="I26" s="101"/>
      <c r="J26" s="93">
        <f t="shared" si="5"/>
        <v>0</v>
      </c>
      <c r="K26" s="28"/>
      <c r="L26" s="29"/>
      <c r="M26" s="29"/>
      <c r="N26" s="29"/>
      <c r="O26" s="29"/>
      <c r="P26" s="30">
        <v>1</v>
      </c>
      <c r="Q26" s="31">
        <f>+N26</f>
        <v>0</v>
      </c>
      <c r="R26" s="35">
        <f t="shared" si="3"/>
        <v>0</v>
      </c>
    </row>
    <row r="27" spans="2:18" ht="15">
      <c r="B27" s="88">
        <v>17</v>
      </c>
      <c r="C27" s="81"/>
      <c r="D27" s="87"/>
      <c r="E27" s="87"/>
      <c r="F27" s="100"/>
      <c r="G27" s="109"/>
      <c r="H27" s="94">
        <f t="shared" si="4"/>
        <v>0</v>
      </c>
      <c r="I27" s="101"/>
      <c r="J27" s="93">
        <f t="shared" si="5"/>
        <v>0</v>
      </c>
      <c r="K27" s="28"/>
      <c r="L27" s="29"/>
      <c r="M27" s="29"/>
      <c r="N27" s="29"/>
      <c r="O27" s="29"/>
      <c r="P27" s="30">
        <v>1</v>
      </c>
      <c r="Q27" s="31">
        <f>+N27</f>
        <v>0</v>
      </c>
      <c r="R27" s="35">
        <f t="shared" si="3"/>
        <v>0</v>
      </c>
    </row>
    <row r="28" spans="2:18" ht="15.75" thickBot="1">
      <c r="B28" s="88"/>
      <c r="C28" s="102"/>
      <c r="D28" s="103"/>
      <c r="E28" s="103"/>
      <c r="F28" s="104"/>
      <c r="G28" s="110"/>
      <c r="H28" s="105"/>
      <c r="I28" s="106"/>
      <c r="J28" s="107"/>
      <c r="K28" s="28"/>
      <c r="L28" s="29"/>
      <c r="M28" s="29"/>
      <c r="N28" s="29"/>
      <c r="O28" s="29"/>
      <c r="P28" s="32"/>
      <c r="Q28" s="33"/>
      <c r="R28" s="35">
        <f t="shared" si="3"/>
        <v>0</v>
      </c>
    </row>
    <row r="29" spans="2:10" ht="15">
      <c r="B29" s="41" t="s">
        <v>17</v>
      </c>
      <c r="C29" s="59"/>
      <c r="D29" s="38"/>
      <c r="E29" s="38"/>
      <c r="F29" s="50"/>
      <c r="G29" s="51" t="s">
        <v>3</v>
      </c>
      <c r="H29" s="43"/>
      <c r="I29" s="52"/>
      <c r="J29" s="49">
        <f>SUM(J11:J28)</f>
        <v>750084.0336134454</v>
      </c>
    </row>
    <row r="30" spans="2:10" ht="15">
      <c r="B30" s="42"/>
      <c r="C30" s="44"/>
      <c r="D30" s="44"/>
      <c r="E30" s="38"/>
      <c r="F30" s="45"/>
      <c r="G30" s="46" t="s">
        <v>13</v>
      </c>
      <c r="H30" s="47"/>
      <c r="I30" s="48"/>
      <c r="J30" s="49">
        <f>J29*I30</f>
        <v>0</v>
      </c>
    </row>
    <row r="31" spans="2:10" ht="15">
      <c r="B31" s="37"/>
      <c r="C31" s="44"/>
      <c r="D31" s="38"/>
      <c r="E31" s="38"/>
      <c r="F31" s="50"/>
      <c r="G31" s="51" t="s">
        <v>4</v>
      </c>
      <c r="H31" s="43"/>
      <c r="I31" s="52"/>
      <c r="J31" s="49">
        <f>J29-J30</f>
        <v>750084.0336134454</v>
      </c>
    </row>
    <row r="32" spans="2:10" ht="15">
      <c r="B32" s="37"/>
      <c r="C32" s="38"/>
      <c r="D32" s="38"/>
      <c r="E32" s="38"/>
      <c r="F32" s="45"/>
      <c r="G32" s="46">
        <v>0.19</v>
      </c>
      <c r="H32" s="47"/>
      <c r="I32" s="48">
        <v>0.19</v>
      </c>
      <c r="J32" s="49">
        <f>J31*I32</f>
        <v>142515.96638655462</v>
      </c>
    </row>
    <row r="33" spans="2:10" ht="15.75" thickBot="1">
      <c r="B33" s="39"/>
      <c r="C33" s="40"/>
      <c r="D33" s="40"/>
      <c r="E33" s="40"/>
      <c r="F33" s="53"/>
      <c r="G33" s="54" t="s">
        <v>2</v>
      </c>
      <c r="H33" s="55"/>
      <c r="I33" s="56"/>
      <c r="J33" s="57">
        <f>J31+J32</f>
        <v>892600</v>
      </c>
    </row>
  </sheetData>
  <sheetProtection formatCells="0"/>
  <mergeCells count="15">
    <mergeCell ref="C13:E13"/>
    <mergeCell ref="C14:E14"/>
    <mergeCell ref="C15:E15"/>
    <mergeCell ref="C16:E16"/>
    <mergeCell ref="C17:E17"/>
    <mergeCell ref="C19:E19"/>
    <mergeCell ref="C18:E18"/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L107" sqref="L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580</v>
      </c>
      <c r="D107" t="s">
        <v>563</v>
      </c>
      <c r="I107" t="s">
        <v>582</v>
      </c>
      <c r="L107" s="60"/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2015-09-03T19:15:15Z</cp:lastPrinted>
  <dcterms:created xsi:type="dcterms:W3CDTF">2013-07-12T05:01:37Z</dcterms:created>
  <dcterms:modified xsi:type="dcterms:W3CDTF">2015-09-03T19:15:28Z</dcterms:modified>
  <cp:category/>
  <cp:version/>
  <cp:contentType/>
  <cp:contentStatus/>
</cp:coreProperties>
</file>