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<sst xmlns="http://schemas.openxmlformats.org/spreadsheetml/2006/main" count="842" uniqueCount="602">
  <si>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</si>
  <si>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</si>
  <si>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</si>
  <si>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</si>
  <si>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</si>
  <si>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</si>
  <si>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</si>
  <si>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</si>
  <si>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</si>
  <si>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</si>
  <si>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</si>
  <si>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</si>
  <si>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</si>
  <si>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</si>
  <si>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</si>
  <si>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</si>
  <si>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</si>
  <si>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</si>
  <si>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</si>
  <si>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</si>
  <si>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</si>
  <si>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</si>
  <si>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</si>
  <si>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</si>
  <si>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</si>
  <si>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</si>
  <si>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</si>
  <si>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</si>
  <si>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</si>
  <si>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</si>
  <si>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</si>
  <si>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</si>
  <si>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</si>
  <si>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</si>
  <si>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</si>
  <si>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</si>
  <si>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</si>
  <si>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</si>
  <si>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</si>
  <si>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</si>
  <si>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</si>
  <si>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</si>
  <si>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</si>
  <si>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</si>
  <si>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</si>
  <si>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</si>
  <si>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</si>
  <si>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</si>
  <si>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</si>
  <si>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</si>
  <si>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</si>
  <si>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</si>
  <si>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</si>
  <si>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</si>
  <si>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</si>
  <si>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</si>
  <si>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</si>
  <si>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</si>
  <si>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</si>
  <si>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</si>
  <si>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</si>
  <si>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</si>
  <si>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</si>
  <si>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</si>
  <si>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</si>
  <si>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</si>
  <si>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</si>
  <si>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</si>
  <si>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</si>
  <si>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</si>
  <si>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</si>
  <si>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</si>
  <si>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</si>
  <si>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</si>
  <si>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</si>
  <si>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</si>
  <si>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</si>
  <si>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</si>
  <si>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</si>
  <si>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</si>
  <si>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</si>
  <si>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</si>
  <si>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</si>
  <si>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</si>
  <si>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</si>
  <si>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</si>
  <si>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</si>
  <si>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</si>
  <si>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</si>
  <si>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</si>
  <si>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</si>
  <si>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</si>
  <si>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</si>
  <si>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</si>
  <si>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</si>
  <si>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</si>
  <si>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</si>
  <si>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</si>
  <si>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</si>
  <si>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</si>
  <si>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</si>
  <si>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</si>
  <si>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</si>
  <si>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</si>
  <si>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</si>
  <si>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</si>
  <si>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</si>
  <si>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</si>
  <si>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</si>
  <si>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</si>
  <si>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</si>
  <si>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</si>
  <si>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</si>
  <si>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</si>
  <si>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</si>
  <si>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</si>
  <si>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</si>
  <si>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</si>
  <si>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</si>
  <si>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</si>
  <si>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</si>
  <si>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</si>
  <si>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</si>
  <si>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</si>
  <si>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</si>
  <si>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</si>
  <si>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</si>
  <si>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</si>
  <si>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</si>
  <si>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</si>
  <si>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</si>
  <si>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</si>
  <si>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</si>
  <si>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</si>
  <si>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</si>
  <si>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</si>
  <si>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</si>
  <si>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</si>
  <si>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</si>
  <si>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</si>
  <si>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</si>
  <si>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</si>
  <si>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</si>
  <si>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</si>
  <si>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</si>
  <si>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</si>
  <si>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</si>
  <si>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</si>
  <si>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</si>
  <si>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</si>
  <si>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</si>
  <si>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</si>
  <si>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</si>
  <si>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</si>
  <si>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</si>
  <si>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</si>
  <si>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</si>
  <si>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</si>
  <si>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</si>
  <si>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</si>
  <si>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</si>
  <si>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</si>
  <si>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</si>
  <si>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</si>
  <si>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</si>
  <si>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</si>
  <si>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</si>
  <si>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</si>
  <si>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</si>
  <si>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</si>
  <si>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</si>
  <si>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</si>
  <si>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</si>
  <si>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</si>
  <si>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</si>
  <si>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</si>
  <si>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</si>
  <si>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</si>
  <si>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</si>
  <si>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</si>
  <si>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</si>
  <si>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</si>
  <si>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</si>
  <si>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</si>
  <si>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</si>
  <si>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</si>
  <si>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</si>
  <si>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</si>
  <si>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</si>
  <si>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</si>
  <si>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</si>
  <si>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</si>
  <si>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</si>
  <si>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</si>
  <si>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</si>
  <si>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</si>
  <si>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</si>
  <si>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</si>
  <si>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</si>
  <si>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</si>
  <si>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</si>
  <si>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</si>
  <si>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</si>
  <si>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</si>
  <si>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</si>
  <si>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</si>
  <si>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</si>
  <si>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</si>
  <si>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</si>
  <si>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</si>
  <si>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</si>
  <si>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</si>
  <si>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</si>
  <si>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</si>
  <si>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</si>
  <si>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</si>
  <si>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</si>
  <si>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</si>
  <si>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</si>
  <si>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</si>
  <si>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</si>
  <si>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</si>
  <si>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</si>
  <si>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</si>
  <si>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</si>
  <si>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</si>
  <si>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</si>
  <si>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</si>
  <si>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</si>
  <si>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</si>
  <si>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</si>
  <si>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</si>
  <si>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</si>
  <si>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</si>
  <si>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</si>
  <si>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</si>
  <si>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</si>
  <si>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</si>
  <si>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</si>
  <si>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</si>
  <si>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</si>
  <si>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</si>
  <si>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</si>
  <si>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</si>
  <si>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</si>
  <si>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</si>
  <si>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</si>
  <si>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</si>
  <si>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</si>
  <si>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</si>
  <si>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</si>
  <si>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</si>
  <si>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</si>
  <si>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</si>
  <si>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</si>
  <si>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</si>
  <si>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</si>
  <si>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</si>
  <si>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</si>
  <si>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</si>
  <si>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</si>
  <si>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</si>
  <si>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</si>
  <si>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</si>
  <si>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</si>
  <si>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</si>
  <si>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</si>
  <si>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</si>
  <si>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</si>
  <si>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</si>
  <si>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</si>
  <si>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</si>
  <si>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</si>
  <si>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</si>
  <si>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</si>
  <si>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</si>
  <si>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</si>
  <si>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</si>
  <si>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</si>
  <si>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</si>
  <si>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</si>
  <si>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</si>
  <si>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</si>
  <si>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</si>
  <si>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</si>
  <si>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</si>
  <si>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</si>
  <si>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</si>
  <si>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</si>
  <si>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</si>
  <si>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</si>
  <si>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</si>
  <si>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</si>
  <si>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</si>
  <si>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</si>
  <si>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</si>
  <si>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</si>
  <si>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</si>
  <si>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</si>
  <si>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</si>
  <si>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</si>
  <si>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</si>
  <si>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</si>
  <si>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</si>
  <si>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</si>
  <si>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</si>
  <si>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</si>
  <si>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</si>
  <si>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</si>
  <si>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</si>
  <si>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</si>
  <si>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</si>
  <si>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</si>
  <si>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</si>
  <si>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</si>
  <si>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</si>
  <si>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</si>
  <si>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</si>
  <si>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</si>
  <si>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</si>
  <si>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</si>
  <si>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</si>
  <si>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</si>
  <si>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</si>
  <si>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</si>
  <si>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</si>
  <si>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</si>
  <si>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</si>
  <si>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</si>
  <si>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</si>
  <si>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</si>
  <si>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</si>
  <si>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</si>
  <si>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</si>
  <si>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</si>
  <si>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</si>
  <si>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</si>
  <si>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</si>
  <si>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</si>
  <si>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</si>
  <si>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</si>
  <si>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</si>
  <si>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</si>
  <si>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</si>
  <si>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</si>
  <si>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</si>
  <si>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</si>
  <si>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</si>
  <si>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</si>
  <si>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</si>
  <si>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</si>
  <si>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</si>
  <si>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</si>
  <si>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</si>
  <si>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</si>
  <si>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</si>
  <si>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</si>
  <si>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</si>
  <si>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</si>
  <si>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</si>
  <si>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</si>
  <si>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</si>
  <si>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</si>
  <si>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</si>
  <si>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</si>
  <si>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</si>
  <si>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</si>
  <si>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</si>
  <si>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</si>
  <si>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</si>
  <si>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</si>
  <si>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</si>
  <si>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</si>
  <si>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</si>
  <si>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</si>
  <si>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</si>
  <si>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</si>
  <si>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</si>
  <si>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</si>
  <si>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</si>
  <si>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</si>
  <si>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</si>
  <si>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</si>
  <si>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</si>
  <si>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</si>
  <si>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</si>
  <si>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</si>
  <si>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</si>
  <si>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</si>
  <si>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</si>
  <si>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</si>
  <si>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</si>
  <si>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</si>
  <si>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</si>
  <si>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</si>
  <si>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</si>
  <si>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</si>
  <si>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</si>
  <si>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</si>
  <si>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</si>
  <si>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</si>
  <si>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</si>
  <si>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</si>
  <si>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</si>
  <si>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</si>
  <si>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</si>
  <si>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</si>
  <si>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</si>
  <si>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</si>
  <si>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</si>
  <si>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</si>
  <si>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</si>
  <si>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</si>
  <si>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</si>
  <si>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</si>
  <si>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</si>
  <si>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</si>
  <si>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</si>
  <si>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</si>
  <si>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</si>
  <si>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</si>
  <si>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</si>
  <si>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</si>
  <si>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</si>
  <si>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</si>
  <si>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</si>
  <si>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</si>
  <si>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</si>
  <si>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</si>
  <si>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</si>
  <si>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</si>
  <si>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</si>
  <si>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</si>
  <si>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</si>
  <si>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</si>
  <si>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</si>
  <si>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</si>
  <si>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</si>
  <si>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</si>
  <si>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</si>
  <si>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</si>
  <si>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</si>
  <si>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</si>
  <si>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</si>
  <si>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</si>
  <si>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</si>
  <si>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</si>
  <si>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</si>
  <si>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</si>
  <si>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</si>
  <si>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</si>
  <si>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</si>
  <si>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</si>
  <si>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</si>
  <si>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</si>
  <si>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</si>
  <si>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</si>
  <si>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</si>
  <si>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</si>
  <si>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</si>
  <si>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</si>
  <si>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</si>
  <si>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</si>
  <si>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</si>
  <si>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</si>
  <si>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</si>
  <si>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</si>
  <si>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</si>
  <si>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</si>
  <si>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</si>
  <si>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</si>
  <si>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</si>
  <si>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</si>
  <si>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</si>
  <si>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</si>
  <si>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</si>
  <si>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</si>
  <si>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</si>
  <si>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</si>
  <si>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</si>
  <si>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</si>
  <si>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</si>
  <si>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</si>
  <si>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</si>
  <si>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</si>
  <si>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</si>
  <si>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</si>
  <si>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</si>
  <si>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</si>
  <si>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</si>
  <si>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</si>
  <si>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</si>
  <si>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</si>
  <si>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</si>
  <si>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</si>
  <si>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</si>
  <si>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</si>
  <si>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</si>
  <si>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</si>
  <si>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</si>
  <si>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</si>
  <si>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</si>
  <si>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</si>
  <si>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</si>
  <si>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</si>
  <si>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</si>
  <si>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</si>
  <si>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</si>
  <si>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</si>
  <si>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</si>
  <si>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</si>
  <si>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</si>
  <si>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</si>
  <si>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</si>
  <si>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</si>
  <si>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</si>
  <si>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</si>
  <si>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</si>
  <si>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</si>
  <si>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</si>
  <si>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</si>
  <si>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</si>
  <si>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</si>
  <si>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</si>
  <si>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</si>
  <si>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</si>
  <si>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</si>
  <si>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</si>
  <si>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</si>
  <si>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</si>
  <si>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</si>
  <si>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</si>
  <si>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</si>
  <si>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</si>
  <si>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</si>
  <si>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</si>
  <si>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</si>
  <si>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</si>
  <si>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</si>
  <si>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</si>
  <si>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</si>
  <si>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</si>
  <si>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</si>
  <si>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</si>
  <si>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</si>
  <si>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</si>
  <si>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</si>
  <si>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</si>
  <si>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</si>
  <si>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</si>
  <si>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</si>
  <si>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</si>
  <si>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</si>
  <si>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</si>
  <si>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</si>
  <si>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</si>
  <si>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</si>
  <si>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</si>
  <si>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</si>
  <si>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</si>
  <si>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</si>
  <si>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</si>
  <si>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</si>
  <si>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</si>
  <si>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</si>
  <si>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</si>
  <si>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</si>
  <si>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</si>
  <si>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</si>
  <si>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</si>
  <si>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</si>
  <si>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</si>
  <si>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</si>
  <si>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</si>
  <si>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</si>
  <si>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</si>
  <si>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</si>
  <si>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</si>
  <si>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</si>
  <si>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</si>
  <si>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</si>
  <si>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</si>
  <si>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</si>
  <si>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</si>
  <si>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JUEGO LLAVE PYC DE 10- 22 MM</t>
  </si>
  <si>
    <t>DOS ESTRELLAS</t>
  </si>
  <si>
    <t>BROCA DE 3 MM</t>
  </si>
  <si>
    <t>BROCA DE 4 MM</t>
  </si>
  <si>
    <t>BROCA DE 5 MM</t>
  </si>
  <si>
    <t>BROCA DE 6 MM</t>
  </si>
  <si>
    <t>BROCA DE 7 MM</t>
  </si>
  <si>
    <t>BROCA DE 8 MM</t>
  </si>
  <si>
    <t>BROCA DE 9 MM</t>
  </si>
  <si>
    <t>BROCA DE 10 MM</t>
  </si>
  <si>
    <t>M</t>
  </si>
  <si>
    <t>CORDON VF H05 3X1 NEGRO</t>
  </si>
  <si>
    <t>CINTA 1500 NEGRA 18X20X5 MILS</t>
  </si>
  <si>
    <t>AMARRA NATURAL 200X3.5 MM</t>
  </si>
  <si>
    <t>AMARRA NATURAL 100X2.5 MM</t>
  </si>
  <si>
    <t xml:space="preserve">MULTITESTER TENAZA DIGITAL </t>
  </si>
  <si>
    <t>GOBANTE</t>
  </si>
  <si>
    <t>130-10760258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</si>
</sst>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9" fillId="24" borderId="10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1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4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1" xfId="0" applyFont="1" applyFill="1" applyBorder="1" applyAlignment="1" applyProtection="1">
      <alignment/>
      <protection locked="0"/>
    </xf>
    <xf numFmtId="0" fontId="29" fillId="24" borderId="12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 horizontal="center"/>
      <protection locked="0"/>
    </xf>
    <xf numFmtId="174" fontId="30" fillId="24" borderId="13" xfId="0" applyNumberFormat="1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0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/>
      <protection locked="0"/>
    </xf>
    <xf numFmtId="0" fontId="29" fillId="0" borderId="35" xfId="0" applyFont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9" fillId="0" borderId="38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0" xfId="0" applyNumberFormat="1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 locked="0"/>
    </xf>
    <xf numFmtId="0" fontId="29" fillId="24" borderId="11" xfId="0" applyNumberFormat="1" applyFont="1" applyFill="1" applyBorder="1" applyAlignment="1" applyProtection="1">
      <alignment horizontal="center"/>
      <protection locked="0"/>
    </xf>
    <xf numFmtId="0" fontId="33" fillId="24" borderId="11" xfId="0" applyFont="1" applyFill="1" applyBorder="1" applyAlignment="1" applyProtection="1">
      <alignment horizontal="left" vertical="center" wrapText="1"/>
      <protection locked="0"/>
    </xf>
    <xf numFmtId="0" fontId="33" fillId="24" borderId="12" xfId="0" applyFont="1" applyFill="1" applyBorder="1" applyAlignment="1" applyProtection="1">
      <alignment horizontal="left" vertical="center"/>
      <protection locked="0"/>
    </xf>
    <xf numFmtId="0" fontId="29" fillId="24" borderId="38" xfId="0" applyFont="1" applyFill="1" applyBorder="1" applyAlignment="1" applyProtection="1">
      <alignment horizontal="center"/>
      <protection locked="0"/>
    </xf>
    <xf numFmtId="0" fontId="29" fillId="24" borderId="38" xfId="0" applyFont="1" applyFill="1" applyBorder="1" applyAlignment="1" applyProtection="1">
      <alignment/>
      <protection locked="0"/>
    </xf>
    <xf numFmtId="174" fontId="29" fillId="24" borderId="11" xfId="0" applyNumberFormat="1" applyFont="1" applyFill="1" applyBorder="1" applyAlignment="1" applyProtection="1">
      <alignment horizontal="center"/>
      <protection/>
    </xf>
    <xf numFmtId="174" fontId="29" fillId="24" borderId="38" xfId="0" applyNumberFormat="1" applyFont="1" applyFill="1" applyBorder="1" applyAlignment="1" applyProtection="1">
      <alignment horizontal="center"/>
      <protection locked="0"/>
    </xf>
    <xf numFmtId="174" fontId="29" fillId="24" borderId="13" xfId="0" applyNumberFormat="1" applyFont="1" applyFill="1" applyBorder="1" applyAlignment="1" applyProtection="1">
      <alignment horizontal="center"/>
      <protection/>
    </xf>
    <xf numFmtId="0" fontId="29" fillId="24" borderId="39" xfId="0" applyFont="1" applyFill="1" applyBorder="1" applyAlignment="1" applyProtection="1">
      <alignment horizontal="center"/>
      <protection locked="0"/>
    </xf>
    <xf numFmtId="0" fontId="29" fillId="24" borderId="39" xfId="0" applyFont="1" applyFill="1" applyBorder="1" applyAlignment="1" applyProtection="1">
      <alignment/>
      <protection locked="0"/>
    </xf>
    <xf numFmtId="174" fontId="29" fillId="24" borderId="39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40" xfId="0" applyFont="1" applyFill="1" applyBorder="1" applyAlignment="1" applyProtection="1">
      <alignment horizontal="center"/>
      <protection locked="0"/>
    </xf>
    <xf numFmtId="0" fontId="29" fillId="24" borderId="40" xfId="0" applyFont="1" applyFill="1" applyBorder="1" applyAlignment="1" applyProtection="1">
      <alignment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40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P5" sqref="P5"/>
    </sheetView>
  </sheetViews>
  <sheetFormatPr defaultColWidth="11.421875" defaultRowHeight="15"/>
  <cols>
    <col min="1" max="1" width="5.140625" style="9" customWidth="1"/>
    <col min="2" max="2" width="8.8515625" style="9" customWidth="1"/>
    <col min="3" max="3" width="5.00390625" style="9" customWidth="1"/>
    <col min="4" max="4" width="18.8515625" style="9" customWidth="1"/>
    <col min="5" max="5" width="9.28125" style="9" customWidth="1"/>
    <col min="6" max="6" width="8.57421875" style="9" customWidth="1"/>
    <col min="7" max="8" width="9.57421875" style="9" customWidth="1"/>
    <col min="9" max="9" width="9.7109375" style="9" customWidth="1"/>
    <col min="10" max="10" width="19.8515625" style="9" bestFit="1" customWidth="1"/>
    <col min="11" max="11" width="11.8515625" style="9" bestFit="1" customWidth="1"/>
    <col min="12" max="12" width="9.00390625" style="9" bestFit="1" customWidth="1"/>
    <col min="13" max="13" width="8.28125" style="9" bestFit="1" customWidth="1"/>
    <col min="14" max="14" width="10.00390625" style="9" bestFit="1" customWidth="1"/>
    <col min="15" max="15" width="7.421875" style="9" bestFit="1" customWidth="1"/>
    <col min="16" max="16" width="7.140625" style="9" bestFit="1" customWidth="1"/>
    <col min="17" max="18" width="11.421875" style="9" customWidth="1"/>
    <col min="19" max="19" width="41.28125" style="9" customWidth="1"/>
    <col min="20" max="16384" width="11.421875" style="9" customWidth="1"/>
  </cols>
  <sheetData>
    <row r="1" spans="2:12" ht="16.5" customHeight="1" thickBot="1">
      <c r="B1" s="2"/>
      <c r="C1" s="3"/>
      <c r="D1" s="3"/>
      <c r="E1" s="3"/>
      <c r="F1" s="4"/>
      <c r="G1" s="5"/>
      <c r="H1" s="5"/>
      <c r="I1" s="6"/>
      <c r="J1" s="7" t="s">
        <v>5</v>
      </c>
      <c r="K1" s="8"/>
      <c r="L1" s="8"/>
    </row>
    <row r="2" spans="2:12" ht="57" customHeight="1" thickBot="1">
      <c r="B2" s="10"/>
      <c r="C2" s="11"/>
      <c r="D2" s="11"/>
      <c r="E2" s="11"/>
      <c r="F2" s="12"/>
      <c r="G2" s="13"/>
      <c r="H2" s="13"/>
      <c r="I2" s="14"/>
      <c r="J2" s="59">
        <v>3022</v>
      </c>
      <c r="K2" s="8"/>
      <c r="L2" s="8"/>
    </row>
    <row r="3" spans="2:12" ht="7.5" customHeight="1" thickBot="1">
      <c r="B3" s="15"/>
      <c r="C3" s="16"/>
      <c r="D3" s="35"/>
      <c r="E3" s="16"/>
      <c r="F3" s="17"/>
      <c r="G3" s="18"/>
      <c r="H3" s="18"/>
      <c r="I3" s="19"/>
      <c r="J3" s="20"/>
      <c r="K3" s="8"/>
      <c r="L3" s="8"/>
    </row>
    <row r="4" spans="2:12" ht="15.75">
      <c r="B4" s="64" t="s">
        <v>6</v>
      </c>
      <c r="C4" s="65"/>
      <c r="D4" s="66" t="s">
        <v>583</v>
      </c>
      <c r="E4" s="65" t="s">
        <v>12</v>
      </c>
      <c r="F4" s="67"/>
      <c r="G4" s="67"/>
      <c r="H4" s="68"/>
      <c r="I4" s="65" t="s">
        <v>9</v>
      </c>
      <c r="J4" s="69">
        <f>VLOOKUP(D4,CLIENTES,10,FALSE)</f>
        <v>0</v>
      </c>
      <c r="K4" s="21"/>
      <c r="L4" s="84"/>
    </row>
    <row r="5" spans="2:12" ht="15.75">
      <c r="B5" s="70"/>
      <c r="C5" s="71"/>
      <c r="D5" s="72"/>
      <c r="E5" s="95">
        <f>VLOOKUP(D4,CLIENTES,4,FALSE)</f>
        <v>0</v>
      </c>
      <c r="F5" s="95"/>
      <c r="G5" s="95"/>
      <c r="H5" s="95"/>
      <c r="I5" s="95"/>
      <c r="J5" s="96"/>
      <c r="K5" s="21"/>
      <c r="L5" s="84"/>
    </row>
    <row r="6" spans="2:12" ht="17.25" customHeight="1">
      <c r="B6" s="70" t="s">
        <v>27</v>
      </c>
      <c r="C6" s="71"/>
      <c r="D6" s="73" t="str">
        <f>VLOOKUP(D4,CLIENTES,2,FALSE)</f>
        <v>ARTECOLA CHILE S.A</v>
      </c>
      <c r="E6" s="71" t="s">
        <v>7</v>
      </c>
      <c r="F6" s="95">
        <f>VLOOKUP(D4,CLIENTES,5,FALSE)</f>
        <v>0</v>
      </c>
      <c r="G6" s="95"/>
      <c r="H6" s="95"/>
      <c r="I6" s="74" t="str">
        <f>VLOOKUP(D4,CLIENTES,11,FALSE)</f>
        <v>cristobal.ramos@artecola.cl</v>
      </c>
      <c r="J6" s="75"/>
      <c r="L6" s="84"/>
    </row>
    <row r="7" spans="2:12" ht="15">
      <c r="B7" s="70" t="s">
        <v>25</v>
      </c>
      <c r="C7" s="71"/>
      <c r="D7" s="73" t="str">
        <f>VLOOKUP(D4,CLIENTES,3,FALSE)</f>
        <v>QUIMICA</v>
      </c>
      <c r="E7" s="71" t="s">
        <v>8</v>
      </c>
      <c r="F7" s="95">
        <f>VLOOKUP(D4,CLIENTES,6,FALSE)</f>
        <v>0</v>
      </c>
      <c r="G7" s="95"/>
      <c r="H7" s="95"/>
      <c r="I7" s="71" t="s">
        <v>26</v>
      </c>
      <c r="J7" s="76" t="str">
        <f>VLOOKUP(D4,CLIENTES,8,FALSE)</f>
        <v>Cristobal Ramos</v>
      </c>
      <c r="L7" s="61"/>
    </row>
    <row r="8" spans="2:12" ht="15.75" thickBot="1">
      <c r="B8" s="1" t="s">
        <v>28</v>
      </c>
      <c r="C8" s="94"/>
      <c r="D8" s="73">
        <f>VLOOKUP(D4,CLIENTES,7,FALSE)</f>
        <v>0</v>
      </c>
      <c r="E8" s="71" t="s">
        <v>11</v>
      </c>
      <c r="F8" s="95">
        <f>VLOOKUP(D4,CLIENTES,12,FALSE)</f>
        <v>0</v>
      </c>
      <c r="G8" s="95"/>
      <c r="H8" s="95"/>
      <c r="I8" s="71" t="s">
        <v>14</v>
      </c>
      <c r="J8" s="77">
        <f ca="1">TODAY()</f>
        <v>42241</v>
      </c>
      <c r="K8" s="21"/>
      <c r="L8" s="21">
        <f>+L9*1.5</f>
        <v>0.636</v>
      </c>
    </row>
    <row r="9" spans="2:18" ht="16.5" thickBot="1" thickTop="1">
      <c r="B9" s="78"/>
      <c r="C9" s="79"/>
      <c r="D9" s="80"/>
      <c r="E9" s="79"/>
      <c r="F9" s="80"/>
      <c r="G9" s="80"/>
      <c r="H9" s="80"/>
      <c r="I9" s="79"/>
      <c r="J9" s="81"/>
      <c r="K9" s="21"/>
      <c r="L9" s="21">
        <v>0.424</v>
      </c>
      <c r="M9" s="9" t="s">
        <v>601</v>
      </c>
      <c r="P9" s="22"/>
      <c r="Q9" s="23" t="s">
        <v>21</v>
      </c>
      <c r="R9" s="24" t="s">
        <v>22</v>
      </c>
    </row>
    <row r="10" spans="2:18" ht="15.75" thickBot="1">
      <c r="B10" s="83" t="s">
        <v>1</v>
      </c>
      <c r="C10" s="91" t="s">
        <v>24</v>
      </c>
      <c r="D10" s="92"/>
      <c r="E10" s="93"/>
      <c r="F10" s="100" t="s">
        <v>0</v>
      </c>
      <c r="G10" s="101" t="s">
        <v>23</v>
      </c>
      <c r="H10" s="102" t="s">
        <v>15</v>
      </c>
      <c r="I10" s="103" t="s">
        <v>13</v>
      </c>
      <c r="J10" s="102" t="s">
        <v>2</v>
      </c>
      <c r="K10" s="25" t="s">
        <v>18</v>
      </c>
      <c r="L10" s="26" t="s">
        <v>585</v>
      </c>
      <c r="M10" s="9" t="s">
        <v>600</v>
      </c>
      <c r="N10" s="26"/>
      <c r="O10" s="26"/>
      <c r="P10" s="27" t="s">
        <v>16</v>
      </c>
      <c r="Q10" s="26" t="s">
        <v>19</v>
      </c>
      <c r="R10" s="28" t="s">
        <v>20</v>
      </c>
    </row>
    <row r="11" spans="2:19" ht="15" customHeight="1">
      <c r="B11" s="107">
        <v>1</v>
      </c>
      <c r="C11" s="108" t="s">
        <v>584</v>
      </c>
      <c r="D11" s="109"/>
      <c r="E11" s="109"/>
      <c r="F11" s="110">
        <v>1</v>
      </c>
      <c r="G11" s="111" t="s">
        <v>23</v>
      </c>
      <c r="H11" s="112">
        <f aca="true" t="shared" si="0" ref="H11:H17">+R11</f>
        <v>36910.9</v>
      </c>
      <c r="I11" s="113">
        <v>0</v>
      </c>
      <c r="J11" s="114">
        <f aca="true" t="shared" si="1" ref="J11:J17">+F11*H11*(1-I11/100)</f>
        <v>36910.9</v>
      </c>
      <c r="K11" s="29">
        <v>1</v>
      </c>
      <c r="L11" s="30">
        <v>56786</v>
      </c>
      <c r="M11" s="30"/>
      <c r="N11" s="85"/>
      <c r="O11" s="30"/>
      <c r="P11" s="31">
        <v>0.65</v>
      </c>
      <c r="Q11" s="86">
        <f>L11</f>
        <v>56786</v>
      </c>
      <c r="R11" s="36">
        <f aca="true" t="shared" si="2" ref="R11:R16">+Q11*P11</f>
        <v>36910.9</v>
      </c>
      <c r="S11" s="62"/>
    </row>
    <row r="12" spans="2:19" ht="15" customHeight="1">
      <c r="B12" s="87">
        <v>2</v>
      </c>
      <c r="C12" s="97" t="s">
        <v>586</v>
      </c>
      <c r="D12" s="98"/>
      <c r="E12" s="98"/>
      <c r="F12" s="115">
        <v>2</v>
      </c>
      <c r="G12" s="116" t="s">
        <v>23</v>
      </c>
      <c r="H12" s="105">
        <f aca="true" t="shared" si="3" ref="H12:H19">+R12</f>
        <v>284.05</v>
      </c>
      <c r="I12" s="117"/>
      <c r="J12" s="104">
        <f aca="true" t="shared" si="4" ref="J12:J19">+F12*H12*(1-I12/100)</f>
        <v>568.1</v>
      </c>
      <c r="K12" s="29">
        <v>2</v>
      </c>
      <c r="L12" s="30">
        <v>437</v>
      </c>
      <c r="M12" s="30"/>
      <c r="N12" s="30"/>
      <c r="O12" s="30"/>
      <c r="P12" s="31">
        <v>0.65</v>
      </c>
      <c r="Q12" s="86">
        <f aca="true" t="shared" si="5" ref="Q12:Q19">L12</f>
        <v>437</v>
      </c>
      <c r="R12" s="36">
        <f t="shared" si="2"/>
        <v>284.05</v>
      </c>
      <c r="S12" s="62"/>
    </row>
    <row r="13" spans="2:19" ht="15">
      <c r="B13" s="87">
        <v>3</v>
      </c>
      <c r="C13" s="97" t="s">
        <v>587</v>
      </c>
      <c r="D13" s="98"/>
      <c r="E13" s="98"/>
      <c r="F13" s="115">
        <v>2</v>
      </c>
      <c r="G13" s="116" t="s">
        <v>23</v>
      </c>
      <c r="H13" s="105">
        <f t="shared" si="3"/>
        <v>442</v>
      </c>
      <c r="I13" s="117"/>
      <c r="J13" s="104">
        <f t="shared" si="4"/>
        <v>884</v>
      </c>
      <c r="K13" s="88">
        <v>3</v>
      </c>
      <c r="L13" s="106">
        <v>680</v>
      </c>
      <c r="M13" s="30"/>
      <c r="N13" s="30"/>
      <c r="O13" s="30"/>
      <c r="P13" s="31">
        <v>0.65</v>
      </c>
      <c r="Q13" s="86">
        <f t="shared" si="5"/>
        <v>680</v>
      </c>
      <c r="R13" s="36">
        <f t="shared" si="2"/>
        <v>442</v>
      </c>
      <c r="S13" s="63"/>
    </row>
    <row r="14" spans="2:18" ht="15">
      <c r="B14" s="87">
        <v>4</v>
      </c>
      <c r="C14" s="97" t="s">
        <v>588</v>
      </c>
      <c r="D14" s="98"/>
      <c r="E14" s="98"/>
      <c r="F14" s="115">
        <v>2</v>
      </c>
      <c r="G14" s="116" t="s">
        <v>23</v>
      </c>
      <c r="H14" s="105">
        <f t="shared" si="3"/>
        <v>468</v>
      </c>
      <c r="I14" s="117"/>
      <c r="J14" s="104">
        <f t="shared" si="4"/>
        <v>936</v>
      </c>
      <c r="K14" s="88">
        <v>4</v>
      </c>
      <c r="L14" s="99">
        <v>720</v>
      </c>
      <c r="M14" s="30"/>
      <c r="N14" s="30"/>
      <c r="O14" s="30"/>
      <c r="P14" s="31">
        <v>0.65</v>
      </c>
      <c r="Q14" s="86">
        <f t="shared" si="5"/>
        <v>720</v>
      </c>
      <c r="R14" s="36">
        <f t="shared" si="2"/>
        <v>468</v>
      </c>
    </row>
    <row r="15" spans="2:18" ht="15">
      <c r="B15" s="87">
        <v>5</v>
      </c>
      <c r="C15" s="97" t="s">
        <v>589</v>
      </c>
      <c r="D15" s="98"/>
      <c r="E15" s="98"/>
      <c r="F15" s="115">
        <v>2</v>
      </c>
      <c r="G15" s="116" t="s">
        <v>23</v>
      </c>
      <c r="H15" s="105">
        <f t="shared" si="3"/>
        <v>877.5</v>
      </c>
      <c r="I15" s="117"/>
      <c r="J15" s="104">
        <f t="shared" si="4"/>
        <v>1755</v>
      </c>
      <c r="K15" s="88">
        <v>5</v>
      </c>
      <c r="L15" s="106">
        <v>1350</v>
      </c>
      <c r="M15" s="30"/>
      <c r="N15" s="30"/>
      <c r="O15" s="30"/>
      <c r="P15" s="31">
        <v>0.65</v>
      </c>
      <c r="Q15" s="86">
        <f t="shared" si="5"/>
        <v>1350</v>
      </c>
      <c r="R15" s="36">
        <f t="shared" si="2"/>
        <v>877.5</v>
      </c>
    </row>
    <row r="16" spans="2:18" ht="15">
      <c r="B16" s="87">
        <v>6</v>
      </c>
      <c r="C16" s="97" t="s">
        <v>590</v>
      </c>
      <c r="D16" s="98"/>
      <c r="E16" s="98"/>
      <c r="F16" s="115">
        <v>2</v>
      </c>
      <c r="G16" s="116" t="s">
        <v>23</v>
      </c>
      <c r="H16" s="105">
        <f t="shared" si="3"/>
        <v>942.5</v>
      </c>
      <c r="I16" s="117"/>
      <c r="J16" s="104">
        <f t="shared" si="4"/>
        <v>1885</v>
      </c>
      <c r="K16" s="88">
        <v>6</v>
      </c>
      <c r="L16" s="106">
        <v>1450</v>
      </c>
      <c r="M16" s="30"/>
      <c r="N16" s="30"/>
      <c r="O16" s="30"/>
      <c r="P16" s="31">
        <v>0.65</v>
      </c>
      <c r="Q16" s="86">
        <f t="shared" si="5"/>
        <v>1450</v>
      </c>
      <c r="R16" s="36">
        <f t="shared" si="2"/>
        <v>942.5</v>
      </c>
    </row>
    <row r="17" spans="2:18" ht="15">
      <c r="B17" s="87">
        <v>7</v>
      </c>
      <c r="C17" s="97" t="s">
        <v>591</v>
      </c>
      <c r="D17" s="98"/>
      <c r="E17" s="98"/>
      <c r="F17" s="115">
        <v>2</v>
      </c>
      <c r="G17" s="116" t="s">
        <v>23</v>
      </c>
      <c r="H17" s="105">
        <f t="shared" si="3"/>
        <v>1044.55</v>
      </c>
      <c r="I17" s="117"/>
      <c r="J17" s="104">
        <f t="shared" si="4"/>
        <v>2089.1</v>
      </c>
      <c r="K17" s="88">
        <v>7</v>
      </c>
      <c r="L17" s="30">
        <v>1607</v>
      </c>
      <c r="M17" s="30"/>
      <c r="N17" s="30"/>
      <c r="O17" s="30"/>
      <c r="P17" s="31">
        <v>0.65</v>
      </c>
      <c r="Q17" s="86">
        <f t="shared" si="5"/>
        <v>1607</v>
      </c>
      <c r="R17" s="36">
        <f aca="true" t="shared" si="6" ref="R17:R28">Q17*P17</f>
        <v>1044.55</v>
      </c>
    </row>
    <row r="18" spans="2:18" ht="15">
      <c r="B18" s="87">
        <v>8</v>
      </c>
      <c r="C18" s="97" t="s">
        <v>592</v>
      </c>
      <c r="D18" s="98"/>
      <c r="E18" s="98"/>
      <c r="F18" s="115">
        <v>2</v>
      </c>
      <c r="G18" s="116" t="s">
        <v>23</v>
      </c>
      <c r="H18" s="105">
        <f t="shared" si="3"/>
        <v>1527.5</v>
      </c>
      <c r="I18" s="117"/>
      <c r="J18" s="104">
        <f t="shared" si="4"/>
        <v>3055</v>
      </c>
      <c r="K18" s="88">
        <v>8</v>
      </c>
      <c r="L18" s="106">
        <v>2350</v>
      </c>
      <c r="M18" s="30"/>
      <c r="N18" s="30"/>
      <c r="O18" s="30"/>
      <c r="P18" s="31">
        <v>0.65</v>
      </c>
      <c r="Q18" s="86">
        <f t="shared" si="5"/>
        <v>2350</v>
      </c>
      <c r="R18" s="36">
        <f t="shared" si="6"/>
        <v>1527.5</v>
      </c>
    </row>
    <row r="19" spans="2:18" ht="15">
      <c r="B19" s="87">
        <v>9</v>
      </c>
      <c r="C19" s="97" t="s">
        <v>593</v>
      </c>
      <c r="D19" s="98"/>
      <c r="E19" s="98"/>
      <c r="F19" s="115">
        <v>2</v>
      </c>
      <c r="G19" s="116" t="s">
        <v>23</v>
      </c>
      <c r="H19" s="105">
        <f t="shared" si="3"/>
        <v>1754.3500000000001</v>
      </c>
      <c r="I19" s="117"/>
      <c r="J19" s="104">
        <f t="shared" si="4"/>
        <v>3508.7000000000003</v>
      </c>
      <c r="K19" s="88">
        <v>9</v>
      </c>
      <c r="L19" s="30">
        <v>2699</v>
      </c>
      <c r="M19" s="30"/>
      <c r="N19" s="30"/>
      <c r="O19" s="30"/>
      <c r="P19" s="31">
        <v>0.65</v>
      </c>
      <c r="Q19" s="86">
        <f t="shared" si="5"/>
        <v>2699</v>
      </c>
      <c r="R19" s="36">
        <f t="shared" si="6"/>
        <v>1754.3500000000001</v>
      </c>
    </row>
    <row r="20" spans="2:18" ht="15">
      <c r="B20" s="87">
        <v>10</v>
      </c>
      <c r="C20" s="82" t="s">
        <v>595</v>
      </c>
      <c r="D20" s="89"/>
      <c r="E20" s="89"/>
      <c r="F20" s="115">
        <v>30</v>
      </c>
      <c r="G20" s="116" t="s">
        <v>594</v>
      </c>
      <c r="H20" s="105">
        <f aca="true" t="shared" si="7" ref="H19:H27">+R20</f>
        <v>531.2</v>
      </c>
      <c r="I20" s="117"/>
      <c r="J20" s="104">
        <f aca="true" t="shared" si="8" ref="J19:J27">+F20*H20*(1-I20/100)</f>
        <v>15936.000000000002</v>
      </c>
      <c r="K20" s="88">
        <v>10</v>
      </c>
      <c r="L20" s="30"/>
      <c r="M20" s="30">
        <v>332</v>
      </c>
      <c r="N20" s="30"/>
      <c r="O20" s="30"/>
      <c r="P20" s="31">
        <v>1.6</v>
      </c>
      <c r="Q20" s="32">
        <f>+M20</f>
        <v>332</v>
      </c>
      <c r="R20" s="36">
        <f t="shared" si="6"/>
        <v>531.2</v>
      </c>
    </row>
    <row r="21" spans="2:18" ht="15">
      <c r="B21" s="87">
        <v>11</v>
      </c>
      <c r="C21" s="82" t="s">
        <v>596</v>
      </c>
      <c r="D21" s="89"/>
      <c r="E21" s="89"/>
      <c r="F21" s="115">
        <v>10</v>
      </c>
      <c r="G21" s="116" t="s">
        <v>594</v>
      </c>
      <c r="H21" s="105">
        <f t="shared" si="7"/>
        <v>1315.2</v>
      </c>
      <c r="I21" s="117"/>
      <c r="J21" s="104">
        <f t="shared" si="8"/>
        <v>13152</v>
      </c>
      <c r="K21" s="88">
        <v>11</v>
      </c>
      <c r="L21" s="30"/>
      <c r="M21" s="30">
        <v>822</v>
      </c>
      <c r="O21" s="30"/>
      <c r="P21" s="31">
        <v>1.6</v>
      </c>
      <c r="Q21" s="32">
        <f>+M21</f>
        <v>822</v>
      </c>
      <c r="R21" s="36">
        <f t="shared" si="6"/>
        <v>1315.2</v>
      </c>
    </row>
    <row r="22" spans="2:18" ht="15">
      <c r="B22" s="87">
        <v>12</v>
      </c>
      <c r="C22" s="82" t="s">
        <v>597</v>
      </c>
      <c r="D22" s="89"/>
      <c r="E22" s="89"/>
      <c r="F22" s="115">
        <v>200</v>
      </c>
      <c r="G22" s="116" t="s">
        <v>23</v>
      </c>
      <c r="H22" s="105">
        <f t="shared" si="7"/>
        <v>19.200000000000003</v>
      </c>
      <c r="I22" s="117"/>
      <c r="J22" s="104">
        <f t="shared" si="8"/>
        <v>3840.0000000000005</v>
      </c>
      <c r="K22" s="29"/>
      <c r="L22" s="30"/>
      <c r="M22" s="30">
        <v>12</v>
      </c>
      <c r="N22" s="30"/>
      <c r="O22" s="30"/>
      <c r="P22" s="31">
        <v>1.6</v>
      </c>
      <c r="Q22" s="32">
        <f>+M22</f>
        <v>12</v>
      </c>
      <c r="R22" s="36">
        <f t="shared" si="6"/>
        <v>19.200000000000003</v>
      </c>
    </row>
    <row r="23" spans="2:18" ht="15">
      <c r="B23" s="87">
        <v>13</v>
      </c>
      <c r="C23" s="82" t="s">
        <v>598</v>
      </c>
      <c r="D23" s="89"/>
      <c r="E23" s="89"/>
      <c r="F23" s="115">
        <v>200</v>
      </c>
      <c r="G23" s="116" t="s">
        <v>23</v>
      </c>
      <c r="H23" s="105">
        <f t="shared" si="7"/>
        <v>6.4</v>
      </c>
      <c r="I23" s="117"/>
      <c r="J23" s="104">
        <f t="shared" si="8"/>
        <v>1280</v>
      </c>
      <c r="K23" s="29"/>
      <c r="L23" s="30"/>
      <c r="M23" s="30">
        <f>800/200</f>
        <v>4</v>
      </c>
      <c r="N23" s="30"/>
      <c r="O23" s="30"/>
      <c r="P23" s="31">
        <v>1.6</v>
      </c>
      <c r="Q23" s="32">
        <f>+M23</f>
        <v>4</v>
      </c>
      <c r="R23" s="36">
        <f t="shared" si="6"/>
        <v>6.4</v>
      </c>
    </row>
    <row r="24" spans="2:18" ht="15">
      <c r="B24" s="87">
        <v>14</v>
      </c>
      <c r="C24" s="82" t="s">
        <v>599</v>
      </c>
      <c r="D24" s="89"/>
      <c r="E24" s="89"/>
      <c r="F24" s="115">
        <v>1</v>
      </c>
      <c r="G24" s="116" t="s">
        <v>23</v>
      </c>
      <c r="H24" s="105">
        <f t="shared" si="7"/>
        <v>61472</v>
      </c>
      <c r="I24" s="117"/>
      <c r="J24" s="104">
        <f t="shared" si="8"/>
        <v>61472</v>
      </c>
      <c r="K24" s="29"/>
      <c r="L24" s="30"/>
      <c r="M24" s="30">
        <v>38420</v>
      </c>
      <c r="N24" s="30"/>
      <c r="O24" s="30"/>
      <c r="P24" s="31">
        <v>1.6</v>
      </c>
      <c r="Q24" s="32">
        <f>+M24</f>
        <v>38420</v>
      </c>
      <c r="R24" s="36">
        <f t="shared" si="6"/>
        <v>61472</v>
      </c>
    </row>
    <row r="25" spans="2:18" ht="15">
      <c r="B25" s="90">
        <v>15</v>
      </c>
      <c r="C25" s="82"/>
      <c r="D25" s="89"/>
      <c r="E25" s="89"/>
      <c r="F25" s="115"/>
      <c r="G25" s="116"/>
      <c r="H25" s="105">
        <f t="shared" si="7"/>
        <v>0</v>
      </c>
      <c r="I25" s="117"/>
      <c r="J25" s="104">
        <f t="shared" si="8"/>
        <v>0</v>
      </c>
      <c r="K25" s="29"/>
      <c r="L25" s="30"/>
      <c r="M25" s="30"/>
      <c r="N25" s="30"/>
      <c r="O25" s="30"/>
      <c r="P25" s="31">
        <v>1</v>
      </c>
      <c r="Q25" s="32">
        <f aca="true" t="shared" si="9" ref="Q21:Q27">+N25</f>
        <v>0</v>
      </c>
      <c r="R25" s="36">
        <f t="shared" si="6"/>
        <v>0</v>
      </c>
    </row>
    <row r="26" spans="2:18" ht="15">
      <c r="B26" s="90">
        <v>16</v>
      </c>
      <c r="C26" s="82"/>
      <c r="D26" s="89"/>
      <c r="E26" s="89"/>
      <c r="F26" s="115"/>
      <c r="G26" s="116"/>
      <c r="H26" s="105">
        <f t="shared" si="7"/>
        <v>0</v>
      </c>
      <c r="I26" s="117"/>
      <c r="J26" s="104">
        <f t="shared" si="8"/>
        <v>0</v>
      </c>
      <c r="K26" s="29"/>
      <c r="L26" s="30"/>
      <c r="M26" s="30"/>
      <c r="N26" s="30"/>
      <c r="O26" s="30"/>
      <c r="P26" s="31">
        <v>1</v>
      </c>
      <c r="Q26" s="32">
        <f t="shared" si="9"/>
        <v>0</v>
      </c>
      <c r="R26" s="36">
        <f t="shared" si="6"/>
        <v>0</v>
      </c>
    </row>
    <row r="27" spans="2:18" ht="15">
      <c r="B27" s="90">
        <v>17</v>
      </c>
      <c r="C27" s="82"/>
      <c r="D27" s="89"/>
      <c r="E27" s="89"/>
      <c r="F27" s="115"/>
      <c r="G27" s="116"/>
      <c r="H27" s="105">
        <f t="shared" si="7"/>
        <v>0</v>
      </c>
      <c r="I27" s="117"/>
      <c r="J27" s="104">
        <f t="shared" si="8"/>
        <v>0</v>
      </c>
      <c r="K27" s="29"/>
      <c r="L27" s="30"/>
      <c r="M27" s="30"/>
      <c r="N27" s="30"/>
      <c r="O27" s="30"/>
      <c r="P27" s="31">
        <v>1</v>
      </c>
      <c r="Q27" s="32">
        <f t="shared" si="9"/>
        <v>0</v>
      </c>
      <c r="R27" s="36">
        <f t="shared" si="6"/>
        <v>0</v>
      </c>
    </row>
    <row r="28" spans="2:18" ht="15.75" thickBot="1">
      <c r="B28" s="90"/>
      <c r="C28" s="118"/>
      <c r="D28" s="119"/>
      <c r="E28" s="119"/>
      <c r="F28" s="120"/>
      <c r="G28" s="121"/>
      <c r="H28" s="122"/>
      <c r="I28" s="123"/>
      <c r="J28" s="124"/>
      <c r="K28" s="29"/>
      <c r="L28" s="30"/>
      <c r="M28" s="30"/>
      <c r="N28" s="30"/>
      <c r="O28" s="30"/>
      <c r="P28" s="33"/>
      <c r="Q28" s="34"/>
      <c r="R28" s="36">
        <f t="shared" si="6"/>
        <v>0</v>
      </c>
    </row>
    <row r="29" spans="2:10" ht="15">
      <c r="B29" s="42" t="s">
        <v>17</v>
      </c>
      <c r="C29" s="60"/>
      <c r="D29" s="39"/>
      <c r="E29" s="39"/>
      <c r="F29" s="51"/>
      <c r="G29" s="52" t="s">
        <v>3</v>
      </c>
      <c r="H29" s="44"/>
      <c r="I29" s="53"/>
      <c r="J29" s="50">
        <f>SUM(J11:J28)</f>
        <v>147271.8</v>
      </c>
    </row>
    <row r="30" spans="2:10" ht="15">
      <c r="B30" s="43"/>
      <c r="C30" s="45"/>
      <c r="D30" s="45"/>
      <c r="E30" s="39"/>
      <c r="F30" s="46"/>
      <c r="G30" s="47" t="s">
        <v>13</v>
      </c>
      <c r="H30" s="48"/>
      <c r="I30" s="49"/>
      <c r="J30" s="50">
        <f>J29*I30</f>
        <v>0</v>
      </c>
    </row>
    <row r="31" spans="2:10" ht="15">
      <c r="B31" s="38"/>
      <c r="C31" s="45"/>
      <c r="D31" s="39"/>
      <c r="E31" s="39"/>
      <c r="F31" s="51"/>
      <c r="G31" s="52" t="s">
        <v>4</v>
      </c>
      <c r="H31" s="44"/>
      <c r="I31" s="53"/>
      <c r="J31" s="50">
        <f>J29-J30</f>
        <v>147271.8</v>
      </c>
    </row>
    <row r="32" spans="2:10" ht="15">
      <c r="B32" s="38"/>
      <c r="C32" s="39"/>
      <c r="D32" s="39"/>
      <c r="E32" s="39"/>
      <c r="F32" s="46"/>
      <c r="G32" s="47">
        <v>0.19</v>
      </c>
      <c r="H32" s="48"/>
      <c r="I32" s="49">
        <v>0.19</v>
      </c>
      <c r="J32" s="50">
        <f>J31*I32</f>
        <v>27981.642</v>
      </c>
    </row>
    <row r="33" spans="2:10" ht="15.75" thickBot="1">
      <c r="B33" s="40"/>
      <c r="C33" s="41"/>
      <c r="D33" s="41"/>
      <c r="E33" s="41"/>
      <c r="F33" s="54"/>
      <c r="G33" s="55" t="s">
        <v>2</v>
      </c>
      <c r="H33" s="56"/>
      <c r="I33" s="57"/>
      <c r="J33" s="58">
        <f>J31+J32</f>
        <v>175253.44199999998</v>
      </c>
    </row>
  </sheetData>
  <sheetProtection formatCells="0"/>
  <mergeCells count="15">
    <mergeCell ref="C19:E19"/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7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7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7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7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7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7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7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7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7" t="s">
        <v>78</v>
      </c>
      <c r="C8" t="s">
        <v>79</v>
      </c>
      <c r="G8" t="s">
        <v>33</v>
      </c>
    </row>
    <row r="9" spans="1:12" ht="15">
      <c r="A9">
        <v>8</v>
      </c>
      <c r="B9" s="37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7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7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7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7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7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7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7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7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7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7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7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7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7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7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7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7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7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7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7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7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7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7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7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7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7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7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7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7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7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7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7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7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7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7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7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7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7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7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7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7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7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7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7" t="s">
        <v>288</v>
      </c>
      <c r="C52" t="s">
        <v>289</v>
      </c>
      <c r="G52" t="s">
        <v>33</v>
      </c>
    </row>
    <row r="53" spans="1:12" ht="15">
      <c r="A53">
        <v>52</v>
      </c>
      <c r="B53" s="37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7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7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7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7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7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7" t="s">
        <v>324</v>
      </c>
      <c r="C59" t="s">
        <v>325</v>
      </c>
      <c r="G59" t="s">
        <v>33</v>
      </c>
    </row>
    <row r="60" spans="1:12" ht="15">
      <c r="A60">
        <v>59</v>
      </c>
      <c r="B60" s="37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7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7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7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7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7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7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7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7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7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7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7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7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7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7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7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7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7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7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7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7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7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7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7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7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7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7" t="s">
        <v>446</v>
      </c>
      <c r="C86" t="s">
        <v>447</v>
      </c>
      <c r="G86" t="s">
        <v>33</v>
      </c>
    </row>
    <row r="87" spans="1:7" ht="15">
      <c r="A87">
        <v>86</v>
      </c>
      <c r="B87" s="37" t="s">
        <v>448</v>
      </c>
      <c r="C87" t="s">
        <v>449</v>
      </c>
      <c r="G87" t="s">
        <v>33</v>
      </c>
    </row>
    <row r="88" spans="1:13" ht="15">
      <c r="A88">
        <v>87</v>
      </c>
      <c r="B88" s="37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7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7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7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7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7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7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7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7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7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7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7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7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7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7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7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7" t="s">
        <v>530</v>
      </c>
      <c r="C104" t="s">
        <v>531</v>
      </c>
      <c r="G104" t="s">
        <v>33</v>
      </c>
    </row>
    <row r="105" spans="1:13" ht="15">
      <c r="A105">
        <v>104</v>
      </c>
      <c r="B105" s="37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7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7" t="s">
        <v>583</v>
      </c>
      <c r="C107" t="s">
        <v>582</v>
      </c>
      <c r="D107" t="s">
        <v>563</v>
      </c>
      <c r="I107" t="s">
        <v>581</v>
      </c>
      <c r="L107" s="61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2015-08-25T14:43:16Z</cp:lastPrinted>
  <dcterms:created xsi:type="dcterms:W3CDTF">2013-07-12T05:01:37Z</dcterms:created>
  <dcterms:modified xsi:type="dcterms:W3CDTF">2015-08-25T14:52:43Z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