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M13" i="1"/>
  <c r="Q12" i="1"/>
  <c r="S13" i="1"/>
  <c r="Q22" i="1"/>
  <c r="Q23" i="1"/>
  <c r="Q19" i="1"/>
  <c r="Q20" i="1"/>
  <c r="Q21" i="1"/>
  <c r="Q16" i="1"/>
  <c r="Q17" i="1"/>
  <c r="Q14" i="1"/>
  <c r="Q11" i="1"/>
  <c r="Q15" i="1"/>
  <c r="Q18" i="1" l="1"/>
  <c r="D6" i="1" l="1"/>
  <c r="Q24" i="1" l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<sst xmlns="http://schemas.openxmlformats.org/spreadsheetml/2006/main" count="1185" uniqueCount="805">
  <si>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</si>
  <si>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</si>
  <si>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</si>
  <si>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</si>
  <si>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</si>
  <si>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</si>
  <si>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</si>
  <si>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</si>
  <si>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</si>
  <si>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</si>
  <si>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</si>
  <si>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</si>
  <si>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</si>
  <si>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</si>
  <si>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</si>
  <si>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</si>
  <si>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</si>
  <si>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</si>
  <si>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</si>
  <si>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</si>
  <si>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</si>
  <si>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</si>
  <si>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</si>
  <si>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</si>
  <si>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</si>
  <si>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</si>
  <si>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</si>
  <si>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</si>
  <si>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</si>
  <si>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</si>
  <si>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</si>
  <si>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</si>
  <si>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</si>
  <si>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</si>
  <si>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</si>
  <si>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</si>
  <si>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</si>
  <si>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</si>
  <si>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</si>
  <si>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</si>
  <si>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</si>
  <si>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</si>
  <si>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</si>
  <si>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</si>
  <si>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</si>
  <si>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</si>
  <si>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</si>
  <si>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</si>
  <si>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</si>
  <si>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</si>
  <si>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</si>
  <si>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</si>
  <si>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</si>
  <si>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</si>
  <si>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</si>
  <si>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</si>
  <si>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</si>
  <si>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</si>
  <si>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</si>
  <si>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</si>
  <si>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</si>
  <si>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</si>
  <si>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</si>
  <si>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</si>
  <si>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</si>
  <si>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</si>
  <si>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</si>
  <si>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</si>
  <si>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</si>
  <si>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</si>
  <si>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</si>
  <si>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</si>
  <si>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</si>
  <si>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</si>
  <si>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</si>
  <si>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</si>
  <si>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</si>
  <si>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</si>
  <si>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</si>
  <si>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</si>
  <si>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</si>
  <si>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</si>
  <si>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</si>
  <si>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</si>
  <si>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</si>
  <si>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</si>
  <si>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</si>
  <si>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</si>
  <si>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</si>
  <si>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</si>
  <si>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</si>
  <si>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</si>
  <si>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</si>
  <si>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</si>
  <si>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</si>
  <si>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</si>
  <si>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</si>
  <si>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</si>
  <si>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</si>
  <si>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</si>
  <si>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</si>
  <si>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</si>
  <si>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</si>
  <si>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</si>
  <si>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</si>
  <si>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</si>
  <si>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</si>
  <si>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</si>
  <si>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</si>
  <si>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</si>
  <si>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</si>
  <si>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</si>
  <si>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</si>
  <si>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</si>
  <si>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</si>
  <si>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</si>
  <si>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</si>
  <si>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</si>
  <si>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</si>
  <si>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</si>
  <si>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</si>
  <si>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</si>
  <si>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</si>
  <si>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</si>
  <si>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</si>
  <si>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</si>
  <si>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</si>
  <si>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</si>
  <si>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</si>
  <si>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</si>
  <si>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</si>
  <si>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</si>
  <si>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</si>
  <si>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</si>
  <si>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</si>
  <si>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</si>
  <si>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</si>
  <si>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</si>
  <si>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</si>
  <si>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</si>
  <si>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</si>
  <si>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</si>
  <si>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</si>
  <si>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</si>
  <si>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</si>
  <si>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</si>
  <si>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</si>
  <si>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</si>
  <si>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</si>
  <si>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</si>
  <si>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</si>
  <si>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</si>
  <si>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</si>
  <si>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</si>
  <si>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</si>
  <si>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</si>
  <si>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</si>
  <si>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</si>
  <si>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</si>
  <si>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</si>
  <si>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</si>
  <si>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</si>
  <si>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</si>
  <si>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</si>
  <si>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</si>
  <si>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</si>
  <si>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</si>
  <si>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</si>
  <si>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</si>
  <si>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</si>
  <si>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</si>
  <si>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</si>
  <si>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</si>
  <si>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</si>
  <si>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</si>
  <si>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</si>
  <si>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</si>
  <si>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</si>
  <si>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</si>
  <si>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</si>
  <si>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</si>
  <si>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</si>
  <si>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</si>
  <si>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</si>
  <si>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</si>
  <si>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</si>
  <si>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</si>
  <si>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</si>
  <si>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</si>
  <si>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</si>
  <si>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</si>
  <si>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</si>
  <si>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</si>
  <si>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</si>
  <si>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</si>
  <si>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</si>
  <si>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</si>
  <si>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</si>
  <si>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</si>
  <si>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</si>
  <si>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</si>
  <si>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</si>
  <si>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</si>
  <si>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</si>
  <si>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</si>
  <si>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</si>
  <si>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</si>
  <si>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</si>
  <si>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</si>
  <si>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</si>
  <si>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</si>
  <si>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</si>
  <si>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</si>
  <si>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</si>
  <si>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</si>
  <si>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</si>
  <si>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</si>
  <si>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</si>
  <si>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</si>
  <si>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</si>
  <si>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</si>
  <si>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</si>
  <si>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</si>
  <si>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</si>
  <si>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</si>
  <si>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</si>
  <si>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</si>
  <si>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</si>
  <si>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</si>
  <si>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</si>
  <si>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</si>
  <si>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</si>
  <si>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</si>
  <si>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</si>
  <si>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</si>
  <si>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</si>
  <si>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</si>
  <si>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</si>
  <si>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</si>
  <si>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</si>
  <si>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</si>
  <si>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</si>
  <si>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</si>
  <si>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</si>
  <si>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</si>
  <si>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</si>
  <si>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</si>
  <si>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</si>
  <si>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</si>
  <si>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</si>
  <si>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</si>
  <si>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</si>
  <si>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</si>
  <si>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</si>
  <si>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</si>
  <si>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</si>
  <si>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</si>
  <si>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</si>
  <si>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</si>
  <si>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</si>
  <si>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</si>
  <si>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</si>
  <si>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</si>
  <si>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</si>
  <si>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</si>
  <si>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</si>
  <si>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</si>
  <si>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</si>
  <si>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</si>
  <si>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</si>
  <si>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</si>
  <si>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</si>
  <si>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</si>
  <si>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</si>
  <si>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</si>
  <si>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</si>
  <si>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</si>
  <si>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</si>
  <si>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</si>
  <si>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</si>
  <si>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</si>
  <si>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</si>
  <si>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</si>
  <si>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</si>
  <si>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</si>
  <si>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</si>
  <si>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</si>
  <si>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</si>
  <si>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</si>
  <si>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</si>
  <si>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</si>
  <si>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</si>
  <si>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</si>
  <si>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</si>
  <si>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</si>
  <si>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</si>
  <si>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</si>
  <si>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</si>
  <si>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</si>
  <si>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</si>
  <si>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</si>
  <si>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</si>
  <si>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</si>
  <si>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</si>
  <si>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</si>
  <si>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</si>
  <si>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</si>
  <si>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</si>
  <si>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</si>
  <si>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</si>
  <si>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</si>
  <si>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</si>
  <si>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</si>
  <si>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</si>
  <si>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</si>
  <si>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</si>
  <si>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</si>
  <si>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</si>
  <si>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</si>
  <si>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</si>
  <si>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</si>
  <si>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</si>
  <si>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</si>
  <si>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</si>
  <si>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</si>
  <si>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</si>
  <si>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</si>
  <si>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</si>
  <si>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</si>
  <si>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</si>
  <si>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</si>
  <si>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</si>
  <si>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</si>
  <si>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</si>
  <si>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</si>
  <si>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</si>
  <si>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</si>
  <si>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</si>
  <si>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</si>
  <si>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</si>
  <si>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</si>
  <si>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</si>
  <si>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</si>
  <si>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</si>
  <si>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</si>
  <si>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</si>
  <si>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</si>
  <si>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</si>
  <si>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</si>
  <si>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</si>
  <si>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</si>
  <si>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</si>
  <si>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</si>
  <si>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</si>
  <si>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</si>
  <si>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</si>
  <si>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</si>
  <si>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</si>
  <si>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</si>
  <si>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</si>
  <si>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</si>
  <si>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</si>
  <si>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</si>
  <si>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</si>
  <si>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</si>
  <si>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</si>
  <si>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</si>
  <si>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</si>
  <si>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</si>
  <si>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</si>
  <si>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</si>
  <si>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</si>
  <si>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</si>
  <si>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</si>
  <si>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</si>
  <si>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</si>
  <si>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</si>
  <si>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</si>
  <si>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</si>
  <si>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</si>
  <si>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</si>
  <si>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</si>
  <si>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</si>
  <si>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</si>
  <si>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</si>
  <si>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</si>
  <si>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</si>
  <si>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</si>
  <si>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</si>
  <si>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</si>
  <si>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</si>
  <si>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</si>
  <si>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</si>
  <si>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</si>
  <si>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</si>
  <si>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</si>
  <si>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</si>
  <si>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</si>
  <si>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</si>
  <si>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</si>
  <si>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</si>
  <si>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</si>
  <si>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</si>
  <si>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</si>
  <si>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</si>
  <si>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</si>
  <si>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</si>
  <si>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</si>
  <si>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</si>
  <si>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</si>
  <si>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</si>
  <si>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</si>
  <si>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</si>
  <si>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</si>
  <si>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</si>
  <si>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</si>
  <si>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</si>
  <si>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</si>
  <si>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</si>
  <si>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</si>
  <si>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</si>
  <si>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</si>
  <si>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</si>
  <si>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</si>
  <si>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</si>
  <si>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</si>
  <si>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</si>
  <si>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</si>
  <si>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</si>
  <si>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</si>
  <si>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</si>
  <si>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</si>
  <si>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</si>
  <si>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</si>
  <si>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</si>
  <si>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</si>
  <si>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</si>
  <si>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</si>
  <si>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</si>
  <si>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</si>
  <si>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</si>
  <si>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</si>
  <si>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</si>
  <si>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</si>
  <si>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</si>
  <si>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</si>
  <si>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</si>
  <si>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</si>
  <si>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</si>
  <si>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</si>
  <si>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</si>
  <si>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</si>
  <si>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</si>
  <si>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</si>
  <si>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</si>
  <si>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</si>
  <si>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</si>
  <si>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</si>
  <si>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</si>
  <si>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</si>
  <si>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</si>
  <si>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</si>
  <si>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</si>
  <si>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</si>
  <si>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</si>
  <si>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</si>
  <si>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</si>
  <si>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</si>
  <si>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</si>
  <si>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</si>
  <si>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</si>
  <si>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</si>
  <si>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</si>
  <si>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</si>
  <si>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</si>
  <si>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</si>
  <si>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</si>
  <si>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</si>
  <si>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</si>
  <si>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</si>
  <si>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</si>
  <si>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</si>
  <si>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</si>
  <si>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</si>
  <si>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</si>
  <si>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</si>
  <si>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</si>
  <si>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</si>
  <si>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</si>
  <si>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</si>
  <si>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</si>
  <si>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</si>
  <si>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</si>
  <si>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</si>
  <si>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</si>
  <si>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</si>
  <si>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</si>
  <si>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</si>
  <si>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</si>
  <si>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</si>
  <si>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</si>
  <si>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</si>
  <si>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</si>
  <si>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</si>
  <si>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</si>
  <si>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</si>
  <si>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</si>
  <si>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</si>
  <si>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</si>
  <si>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</si>
  <si>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</si>
  <si>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</si>
  <si>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</si>
  <si>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</si>
  <si>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</si>
  <si>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</si>
  <si>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</si>
  <si>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</si>
  <si>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</si>
  <si>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</si>
  <si>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</si>
  <si>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</si>
  <si>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</si>
  <si>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</si>
  <si>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</si>
  <si>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</si>
  <si>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</si>
  <si>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</si>
  <si>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</si>
  <si>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</si>
  <si>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</si>
  <si>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</si>
  <si>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</si>
  <si>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</si>
  <si>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</si>
  <si>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</si>
  <si>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</si>
  <si>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</si>
  <si>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</si>
  <si>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</si>
  <si>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</si>
  <si>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</si>
  <si>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</si>
  <si>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</si>
  <si>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</si>
  <si>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</si>
  <si>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</si>
  <si>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</si>
  <si>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</si>
  <si>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</si>
  <si>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</si>
  <si>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</si>
  <si>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</si>
  <si>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</si>
  <si>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</si>
  <si>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</si>
  <si>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</si>
  <si>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</si>
  <si>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</si>
  <si>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</si>
  <si>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</si>
  <si>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</si>
  <si>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</si>
  <si>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</si>
  <si>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</si>
  <si>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</si>
  <si>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</si>
  <si>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</si>
  <si>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</si>
  <si>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</si>
  <si>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</si>
  <si>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</si>
  <si>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</si>
  <si>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</si>
  <si>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</si>
  <si>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</si>
  <si>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</si>
  <si>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</si>
  <si>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</si>
  <si>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</si>
  <si>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</si>
  <si>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</si>
  <si>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</si>
  <si>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</si>
  <si>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</si>
  <si>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</si>
  <si>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</si>
  <si>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</si>
  <si>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</si>
  <si>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</si>
  <si>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</si>
  <si>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</si>
  <si>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</si>
  <si>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</si>
  <si>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</si>
  <si>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</si>
  <si>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</si>
  <si>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</si>
  <si>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</si>
  <si>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</si>
  <si>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</si>
  <si>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</si>
  <si>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</si>
  <si>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</si>
  <si>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</si>
  <si>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</si>
  <si>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</si>
  <si>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</si>
  <si>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</si>
  <si>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</si>
  <si>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</si>
  <si>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</si>
  <si>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</si>
  <si>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</si>
  <si>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</si>
  <si>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</si>
  <si>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</si>
  <si>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</si>
  <si>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</si>
  <si>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</si>
  <si>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</si>
  <si>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</si>
  <si>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</si>
  <si>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</si>
  <si>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</si>
  <si>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</si>
  <si>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</si>
  <si>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</si>
  <si>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</si>
  <si>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</si>
  <si>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</si>
  <si>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</si>
  <si>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</si>
  <si>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</si>
  <si>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</si>
  <si>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</si>
  <si>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</si>
  <si>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</si>
  <si>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</si>
  <si>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</si>
  <si>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</si>
  <si>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</si>
  <si>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</si>
  <si>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</si>
  <si>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</si>
  <si>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</si>
  <si>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</si>
  <si>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</si>
  <si>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</si>
  <si>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</si>
  <si>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</si>
  <si>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</si>
  <si>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</si>
  <si>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</si>
  <si>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</si>
  <si>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</si>
  <si>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</si>
  <si>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</si>
  <si>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</si>
  <si>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</si>
  <si>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</si>
  <si>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</si>
  <si>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</si>
  <si>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</si>
  <si>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</si>
  <si>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</si>
  <si>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</si>
  <si>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</si>
  <si>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</si>
  <si>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</si>
  <si>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</si>
  <si>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</si>
  <si>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</si>
  <si>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</si>
  <si>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</si>
  <si>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</si>
  <si>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</si>
  <si>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</si>
  <si>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</si>
  <si>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</si>
  <si>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</si>
  <si>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</si>
  <si>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</si>
  <si>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</si>
  <si>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</si>
  <si>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</si>
  <si>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</si>
  <si>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</si>
  <si>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</si>
  <si>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</si>
  <si>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</si>
  <si>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</si>
  <si>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</si>
  <si>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</si>
  <si>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</si>
  <si>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</si>
  <si>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</si>
  <si>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</si>
  <si>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</si>
  <si>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</si>
  <si>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</si>
  <si>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</si>
  <si>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</si>
  <si>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</si>
  <si>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</si>
  <si>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</si>
  <si>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</si>
  <si>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</si>
  <si>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</si>
  <si>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</si>
  <si>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</si>
  <si>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</si>
  <si>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</si>
  <si>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</si>
  <si>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</si>
  <si>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</si>
  <si>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</si>
  <si>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</si>
  <si>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</si>
  <si>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</si>
  <si>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</si>
  <si>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</si>
  <si>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</si>
  <si>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</si>
  <si>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</si>
  <si>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</si>
  <si>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</si>
  <si>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</si>
  <si>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</si>
  <si>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</si>
  <si>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</si>
  <si>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</si>
  <si>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</si>
  <si>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</si>
  <si>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</si>
  <si>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</si>
  <si>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</si>
  <si>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</si>
  <si>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</si>
  <si>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</si>
  <si>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</si>
  <si>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</si>
  <si>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</si>
  <si>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</si>
  <si>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</si>
  <si>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</si>
  <si>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</si>
  <si>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</si>
  <si>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</si>
  <si>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</si>
  <si>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</si>
  <si>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</si>
  <si>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</si>
  <si>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</si>
  <si>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</si>
  <si>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</si>
  <si>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</si>
  <si>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</si>
  <si>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</si>
  <si>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</si>
  <si>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</si>
  <si>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</si>
  <si>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</si>
  <si>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</si>
  <si>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</si>
  <si>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</si>
  <si>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</si>
  <si>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</si>
  <si>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</si>
  <si>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</si>
  <si>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</si>
  <si>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</si>
  <si>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</si>
  <si>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</si>
  <si>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</si>
  <si>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</si>
  <si>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</si>
  <si>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</si>
  <si>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</si>
  <si>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</si>
  <si>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</si>
  <si>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</si>
  <si>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</si>
  <si>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</si>
  <si>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</si>
  <si>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</si>
  <si>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</si>
  <si>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</si>
  <si>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</si>
  <si>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</si>
  <si>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</si>
  <si>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</si>
  <si>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</si>
  <si>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</si>
  <si>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</si>
  <si>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</si>
  <si>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</si>
  <si>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</si>
  <si>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</si>
  <si>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</si>
  <si>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Stock disponible salvo venta previa</t>
  </si>
  <si>
    <t>METRO</t>
  </si>
  <si>
    <t>TUBO DE POLIURETANO 6MM</t>
  </si>
  <si>
    <t>TUBO DE POLIURETANO 12MM</t>
  </si>
  <si>
    <t>MANGUERA MALLA TEXTIL PVC TRANS. 1.1/4" (32MM)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</si>
</sst>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9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P14" sqref="P1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2912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445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2" t="str">
        <f>VLOOKUP(D4,CLIENTES,4,FALSE)</f>
        <v>Panamericana norte 5299</v>
      </c>
      <c r="F5" s="122"/>
      <c r="G5" s="122"/>
      <c r="H5" s="122"/>
      <c r="I5" s="122"/>
      <c r="J5" s="123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QUIMICA INDUSTRIAL SPES S.A</v>
      </c>
      <c r="E6" s="37" t="s">
        <v>7</v>
      </c>
      <c r="F6" s="124" t="str">
        <f>VLOOKUP(D4,CLIENTES,5,FALSE)</f>
        <v>CONCHALI</v>
      </c>
      <c r="G6" s="124"/>
      <c r="H6" s="124"/>
      <c r="I6" s="75" t="str">
        <f>VLOOKUP(D4,CLIENTES,11,FALSE)</f>
        <v>MANTENCION@SPES.CL</v>
      </c>
      <c r="J6" s="40"/>
    </row>
    <row r="7" spans="2:21" x14ac:dyDescent="0.25">
      <c r="B7" s="36" t="s">
        <v>23</v>
      </c>
      <c r="C7" s="37"/>
      <c r="D7" s="39" t="str">
        <f>VLOOKUP(D4,CLIENTES,3,FALSE)</f>
        <v>QUIMICA</v>
      </c>
      <c r="E7" s="37" t="s">
        <v>8</v>
      </c>
      <c r="F7" s="124" t="str">
        <f>VLOOKUP(D4,CLIENTES,6,FALSE)</f>
        <v>STGO</v>
      </c>
      <c r="G7" s="124"/>
      <c r="H7" s="124"/>
      <c r="I7" s="37" t="s">
        <v>24</v>
      </c>
      <c r="J7" s="41" t="str">
        <f>VLOOKUP(D4,CLIENTES,8,FALSE)</f>
        <v>Critian Ruminot</v>
      </c>
      <c r="M7" s="112"/>
      <c r="N7" s="112"/>
    </row>
    <row r="8" spans="2:21" ht="15.75" thickBot="1" x14ac:dyDescent="0.3">
      <c r="B8" s="121" t="s">
        <v>26</v>
      </c>
      <c r="C8" s="114"/>
      <c r="D8" s="91" t="str">
        <f>VLOOKUP(D4,CLIENTES,7,FALSE)</f>
        <v>30 dias</v>
      </c>
      <c r="E8" s="37" t="s">
        <v>11</v>
      </c>
      <c r="F8" s="124" t="str">
        <f>VLOOKUP(D4,CLIENTES,12,FALSE)</f>
        <v>Jaime Guzman</v>
      </c>
      <c r="G8" s="124"/>
      <c r="H8" s="124"/>
      <c r="I8" s="37" t="s">
        <v>14</v>
      </c>
      <c r="J8" s="42">
        <f ca="1">TODAY()</f>
        <v>42237</v>
      </c>
      <c r="K8" s="20"/>
      <c r="M8" s="112"/>
      <c r="N8" s="112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12"/>
      <c r="N9" s="112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8" t="s">
        <v>22</v>
      </c>
      <c r="D10" s="119"/>
      <c r="E10" s="120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5" t="s">
        <v>802</v>
      </c>
      <c r="D11" s="116"/>
      <c r="E11" s="117"/>
      <c r="F11" s="103">
        <v>100</v>
      </c>
      <c r="G11" s="103" t="s">
        <v>801</v>
      </c>
      <c r="H11" s="104">
        <f>VLOOKUP(B11,COTIZADO,8,FALSE)</f>
        <v>499</v>
      </c>
      <c r="I11" s="105">
        <v>0</v>
      </c>
      <c r="J11" s="106">
        <f t="shared" ref="J11:J28" si="0">F11*H11*(1-I11/100)</f>
        <v>49900</v>
      </c>
      <c r="K11" s="28">
        <v>1</v>
      </c>
      <c r="L11" s="95">
        <v>499</v>
      </c>
      <c r="N11" s="95"/>
      <c r="P11" s="87">
        <v>1</v>
      </c>
      <c r="Q11" s="88">
        <f>L11</f>
        <v>499</v>
      </c>
      <c r="R11" s="89">
        <f>Q11*P11</f>
        <v>499</v>
      </c>
    </row>
    <row r="12" spans="2:21" ht="15" customHeight="1" x14ac:dyDescent="0.25">
      <c r="B12" s="125">
        <v>2</v>
      </c>
      <c r="C12" s="115" t="s">
        <v>803</v>
      </c>
      <c r="D12" s="116"/>
      <c r="E12" s="117"/>
      <c r="F12" s="52">
        <v>100</v>
      </c>
      <c r="G12" s="52" t="s">
        <v>801</v>
      </c>
      <c r="H12" s="126">
        <f t="shared" ref="H12:H28" si="1">VLOOKUP(B12,COTIZADO,8,FALSE)</f>
        <v>1435</v>
      </c>
      <c r="I12" s="127">
        <v>0</v>
      </c>
      <c r="J12" s="128">
        <f t="shared" si="0"/>
        <v>143500</v>
      </c>
      <c r="K12" s="28">
        <v>2</v>
      </c>
      <c r="L12" s="95">
        <v>1435</v>
      </c>
      <c r="M12" s="95"/>
      <c r="O12" s="96"/>
      <c r="P12" s="87">
        <v>1</v>
      </c>
      <c r="Q12" s="88">
        <f>L12</f>
        <v>1435</v>
      </c>
      <c r="R12" s="89">
        <f t="shared" ref="R12:R28" si="2">Q12*P12</f>
        <v>1435</v>
      </c>
    </row>
    <row r="13" spans="2:21" ht="15" customHeight="1" x14ac:dyDescent="0.25">
      <c r="B13" s="125">
        <v>3</v>
      </c>
      <c r="C13" s="115" t="s">
        <v>804</v>
      </c>
      <c r="D13" s="116"/>
      <c r="E13" s="117"/>
      <c r="F13" s="52">
        <v>15</v>
      </c>
      <c r="G13" s="52" t="s">
        <v>801</v>
      </c>
      <c r="H13" s="126">
        <f t="shared" si="1"/>
        <v>3652.3619999999996</v>
      </c>
      <c r="I13" s="127">
        <v>0</v>
      </c>
      <c r="J13" s="128">
        <f t="shared" si="0"/>
        <v>54785.429999999993</v>
      </c>
      <c r="K13" s="28">
        <v>3</v>
      </c>
      <c r="L13" s="95"/>
      <c r="M13" s="84">
        <f>4141*(1-0.37)</f>
        <v>2608.83</v>
      </c>
      <c r="O13" s="96"/>
      <c r="P13" s="87">
        <v>1.4</v>
      </c>
      <c r="Q13" s="88">
        <f>M13</f>
        <v>2608.83</v>
      </c>
      <c r="R13" s="89">
        <f t="shared" si="2"/>
        <v>3652.3619999999996</v>
      </c>
      <c r="S13" s="84">
        <f>8605*(1-0.2)</f>
        <v>6884</v>
      </c>
    </row>
    <row r="14" spans="2:21" x14ac:dyDescent="0.25">
      <c r="B14" s="110">
        <v>4</v>
      </c>
      <c r="C14" s="115"/>
      <c r="D14" s="116"/>
      <c r="E14" s="117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N14" s="112"/>
      <c r="O14" s="96"/>
      <c r="P14" s="87">
        <v>1</v>
      </c>
      <c r="Q14" s="88">
        <f t="shared" ref="Q14:Q17" si="3">L14</f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5"/>
      <c r="D15" s="116"/>
      <c r="E15" s="117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112"/>
      <c r="M15" s="95"/>
      <c r="N15" s="84"/>
      <c r="O15" s="96"/>
      <c r="P15" s="87">
        <v>1</v>
      </c>
      <c r="Q15" s="88">
        <f t="shared" si="3"/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5"/>
      <c r="D16" s="116"/>
      <c r="E16" s="117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</v>
      </c>
      <c r="Q16" s="88">
        <f t="shared" si="3"/>
        <v>0</v>
      </c>
      <c r="R16" s="89">
        <f t="shared" si="2"/>
        <v>0</v>
      </c>
    </row>
    <row r="17" spans="2:19" x14ac:dyDescent="0.25">
      <c r="B17" s="110">
        <v>7</v>
      </c>
      <c r="C17" s="115"/>
      <c r="D17" s="116"/>
      <c r="E17" s="117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</v>
      </c>
      <c r="Q17" s="88">
        <f t="shared" si="3"/>
        <v>0</v>
      </c>
      <c r="R17" s="89">
        <f t="shared" si="2"/>
        <v>0</v>
      </c>
    </row>
    <row r="18" spans="2:19" s="20" customFormat="1" x14ac:dyDescent="0.25">
      <c r="B18" s="110">
        <v>8</v>
      </c>
      <c r="C18" s="115"/>
      <c r="D18" s="116"/>
      <c r="E18" s="117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</v>
      </c>
      <c r="Q18" s="88">
        <f t="shared" ref="Q18:Q21" si="4">L18</f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5"/>
      <c r="D19" s="116"/>
      <c r="E19" s="117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</v>
      </c>
      <c r="Q19" s="88">
        <f t="shared" si="4"/>
        <v>0</v>
      </c>
      <c r="R19" s="89">
        <f t="shared" si="2"/>
        <v>0</v>
      </c>
    </row>
    <row r="20" spans="2:19" x14ac:dyDescent="0.25">
      <c r="B20" s="110">
        <v>10</v>
      </c>
      <c r="C20" s="115"/>
      <c r="D20" s="116"/>
      <c r="E20" s="117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</v>
      </c>
      <c r="Q20" s="88">
        <f t="shared" si="4"/>
        <v>0</v>
      </c>
      <c r="R20" s="89">
        <f t="shared" si="2"/>
        <v>0</v>
      </c>
    </row>
    <row r="21" spans="2:19" x14ac:dyDescent="0.25">
      <c r="B21" s="110">
        <v>11</v>
      </c>
      <c r="C21" s="115"/>
      <c r="D21" s="116"/>
      <c r="E21" s="117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</v>
      </c>
      <c r="Q21" s="88">
        <f t="shared" si="4"/>
        <v>0</v>
      </c>
      <c r="R21" s="89">
        <f t="shared" si="2"/>
        <v>0</v>
      </c>
    </row>
    <row r="22" spans="2:19" x14ac:dyDescent="0.25">
      <c r="B22" s="110">
        <v>12</v>
      </c>
      <c r="C22" s="115"/>
      <c r="D22" s="116"/>
      <c r="E22" s="117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N22" s="96"/>
      <c r="P22" s="87">
        <v>1.5</v>
      </c>
      <c r="Q22" s="88">
        <f>N22</f>
        <v>0</v>
      </c>
      <c r="R22" s="89">
        <f t="shared" si="2"/>
        <v>0</v>
      </c>
    </row>
    <row r="23" spans="2:19" x14ac:dyDescent="0.25">
      <c r="B23" s="110">
        <v>13</v>
      </c>
      <c r="C23" s="115"/>
      <c r="D23" s="116"/>
      <c r="E23" s="117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O23" s="96"/>
      <c r="P23" s="87">
        <v>1.7</v>
      </c>
      <c r="Q23" s="88">
        <f>M24</f>
        <v>0</v>
      </c>
      <c r="R23" s="89">
        <f t="shared" si="2"/>
        <v>0</v>
      </c>
    </row>
    <row r="24" spans="2:19" x14ac:dyDescent="0.25">
      <c r="B24" s="110">
        <v>14</v>
      </c>
      <c r="C24" s="115"/>
      <c r="D24" s="116"/>
      <c r="E24" s="117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6"/>
      <c r="N24" s="96"/>
      <c r="O24" s="96"/>
      <c r="P24" s="87">
        <v>1</v>
      </c>
      <c r="Q24" s="88">
        <f t="shared" ref="Q23:Q28" si="5">L24</f>
        <v>0</v>
      </c>
      <c r="R24" s="89">
        <f t="shared" si="2"/>
        <v>0</v>
      </c>
    </row>
    <row r="25" spans="2:19" x14ac:dyDescent="0.25">
      <c r="B25" s="110">
        <v>15</v>
      </c>
      <c r="C25" s="115"/>
      <c r="D25" s="116"/>
      <c r="E25" s="117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</v>
      </c>
      <c r="Q25" s="88">
        <f t="shared" si="5"/>
        <v>0</v>
      </c>
      <c r="R25" s="89">
        <f t="shared" si="2"/>
        <v>0</v>
      </c>
    </row>
    <row r="26" spans="2:19" x14ac:dyDescent="0.25">
      <c r="B26" s="110">
        <v>16</v>
      </c>
      <c r="C26" s="115"/>
      <c r="D26" s="116"/>
      <c r="E26" s="117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</v>
      </c>
      <c r="Q26" s="88">
        <f t="shared" si="5"/>
        <v>0</v>
      </c>
      <c r="R26" s="89">
        <f t="shared" si="2"/>
        <v>0</v>
      </c>
    </row>
    <row r="27" spans="2:19" x14ac:dyDescent="0.25">
      <c r="B27" s="110">
        <v>17</v>
      </c>
      <c r="C27" s="115"/>
      <c r="D27" s="116"/>
      <c r="E27" s="117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</v>
      </c>
      <c r="Q27" s="88">
        <f t="shared" si="5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5"/>
      <c r="D28" s="116"/>
      <c r="E28" s="117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5"/>
        <v>0</v>
      </c>
      <c r="R28" s="89">
        <f t="shared" si="2"/>
        <v>0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248185.43</v>
      </c>
      <c r="L29" s="86"/>
      <c r="N29" s="96"/>
      <c r="Q29" s="8">
        <v>0</v>
      </c>
    </row>
    <row r="30" spans="2:19" x14ac:dyDescent="0.25">
      <c r="B30" s="59"/>
      <c r="C30" s="60"/>
      <c r="D30" s="100" t="s">
        <v>800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3"/>
      <c r="E31" s="114"/>
      <c r="F31" s="66"/>
      <c r="G31" s="67" t="s">
        <v>4</v>
      </c>
      <c r="H31" s="60"/>
      <c r="I31" s="68"/>
      <c r="J31" s="65">
        <f>J29-J30</f>
        <v>248185.43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47155.231699999997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295340.6617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6:E16"/>
    <mergeCell ref="C15:E15"/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topLeftCell="B1" zoomScaleNormal="100" workbookViewId="0">
      <pane ySplit="1" topLeftCell="A2" activePane="bottomLeft" state="frozen"/>
      <selection activeCell="B1" sqref="B1"/>
      <selection pane="bottomLeft" activeCell="B109" sqref="B109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760</v>
      </c>
      <c r="C157" t="s">
        <v>759</v>
      </c>
      <c r="H157" t="s">
        <v>755</v>
      </c>
      <c r="I157" t="s">
        <v>761</v>
      </c>
      <c r="M157" t="s">
        <v>568</v>
      </c>
    </row>
    <row r="158" spans="1:13" hidden="1" x14ac:dyDescent="0.25">
      <c r="A158">
        <v>160</v>
      </c>
      <c r="B158" s="30" t="s">
        <v>764</v>
      </c>
      <c r="C158" t="s">
        <v>762</v>
      </c>
      <c r="H158" t="s">
        <v>755</v>
      </c>
      <c r="I158" t="s">
        <v>763</v>
      </c>
      <c r="M158" t="s">
        <v>568</v>
      </c>
    </row>
    <row r="159" spans="1:13" hidden="1" x14ac:dyDescent="0.25">
      <c r="A159">
        <v>161</v>
      </c>
      <c r="B159" s="30" t="s">
        <v>767</v>
      </c>
      <c r="C159" t="s">
        <v>765</v>
      </c>
      <c r="H159" t="s">
        <v>755</v>
      </c>
      <c r="I159" t="s">
        <v>766</v>
      </c>
      <c r="M159" t="s">
        <v>568</v>
      </c>
    </row>
    <row r="160" spans="1:13" hidden="1" x14ac:dyDescent="0.25">
      <c r="A160">
        <v>162</v>
      </c>
      <c r="B160" s="30" t="s">
        <v>768</v>
      </c>
      <c r="C160" t="s">
        <v>769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771</v>
      </c>
      <c r="C161" t="s">
        <v>770</v>
      </c>
      <c r="E161" t="s">
        <v>773</v>
      </c>
      <c r="F161" t="s">
        <v>37</v>
      </c>
      <c r="G161" t="s">
        <v>31</v>
      </c>
      <c r="H161" t="s">
        <v>755</v>
      </c>
      <c r="I161" t="s">
        <v>772</v>
      </c>
      <c r="M161" t="s">
        <v>568</v>
      </c>
    </row>
    <row r="162" spans="1:13" hidden="1" x14ac:dyDescent="0.25">
      <c r="A162">
        <v>164</v>
      </c>
      <c r="B162" s="30" t="s">
        <v>775</v>
      </c>
      <c r="C162" s="111" t="s">
        <v>774</v>
      </c>
      <c r="E162" t="s">
        <v>776</v>
      </c>
      <c r="F162" t="s">
        <v>27</v>
      </c>
      <c r="G162" t="s">
        <v>31</v>
      </c>
      <c r="H162" t="s">
        <v>755</v>
      </c>
      <c r="I162" t="s">
        <v>777</v>
      </c>
      <c r="M162" t="s">
        <v>568</v>
      </c>
    </row>
    <row r="163" spans="1:13" hidden="1" x14ac:dyDescent="0.25">
      <c r="A163">
        <v>165</v>
      </c>
      <c r="B163" s="30" t="s">
        <v>778</v>
      </c>
      <c r="C163" s="111" t="s">
        <v>779</v>
      </c>
      <c r="D163" t="s">
        <v>784</v>
      </c>
      <c r="E163" t="s">
        <v>780</v>
      </c>
      <c r="F163" t="s">
        <v>783</v>
      </c>
      <c r="G163" t="s">
        <v>783</v>
      </c>
      <c r="H163" t="s">
        <v>755</v>
      </c>
      <c r="K163" t="s">
        <v>781</v>
      </c>
      <c r="L163" s="76" t="s">
        <v>782</v>
      </c>
      <c r="M163" t="s">
        <v>568</v>
      </c>
    </row>
    <row r="164" spans="1:13" hidden="1" x14ac:dyDescent="0.25">
      <c r="A164">
        <v>166</v>
      </c>
      <c r="B164" s="30" t="s">
        <v>785</v>
      </c>
      <c r="C164" s="111" t="s">
        <v>786</v>
      </c>
      <c r="G164" t="s">
        <v>31</v>
      </c>
      <c r="H164" t="s">
        <v>755</v>
      </c>
      <c r="I164" t="s">
        <v>787</v>
      </c>
      <c r="M164" t="s">
        <v>568</v>
      </c>
    </row>
    <row r="165" spans="1:13" hidden="1" x14ac:dyDescent="0.25">
      <c r="A165">
        <v>167</v>
      </c>
      <c r="B165" s="30" t="s">
        <v>789</v>
      </c>
      <c r="C165" s="111" t="s">
        <v>788</v>
      </c>
      <c r="G165" t="s">
        <v>31</v>
      </c>
      <c r="H165" t="s">
        <v>755</v>
      </c>
      <c r="I165" t="s">
        <v>790</v>
      </c>
      <c r="M165" t="s">
        <v>568</v>
      </c>
    </row>
    <row r="166" spans="1:13" hidden="1" x14ac:dyDescent="0.25">
      <c r="A166">
        <v>168</v>
      </c>
      <c r="B166" s="30" t="s">
        <v>791</v>
      </c>
      <c r="C166" s="111" t="s">
        <v>792</v>
      </c>
      <c r="D166" t="s">
        <v>793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797</v>
      </c>
      <c r="C167" s="111" t="s">
        <v>794</v>
      </c>
      <c r="D167" t="s">
        <v>796</v>
      </c>
      <c r="E167" t="s">
        <v>795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  <c r="B168" s="30" t="s">
        <v>798</v>
      </c>
      <c r="C168" s="111" t="s">
        <v>799</v>
      </c>
      <c r="G168" t="s">
        <v>31</v>
      </c>
      <c r="I168" t="s">
        <v>757</v>
      </c>
      <c r="M168" t="s">
        <v>568</v>
      </c>
    </row>
    <row r="169" spans="1:13" hidden="1" x14ac:dyDescent="0.25">
      <c r="A169">
        <v>172</v>
      </c>
    </row>
    <row r="170" spans="1:13" hidden="1" x14ac:dyDescent="0.25">
      <c r="A170">
        <v>173</v>
      </c>
    </row>
    <row r="171" spans="1:13" hidden="1" x14ac:dyDescent="0.25">
      <c r="A171">
        <v>174</v>
      </c>
    </row>
    <row r="172" spans="1:13" hidden="1" x14ac:dyDescent="0.25">
      <c r="A172">
        <v>175</v>
      </c>
    </row>
    <row r="173" spans="1:13" hidden="1" x14ac:dyDescent="0.25">
      <c r="A173">
        <v>176</v>
      </c>
    </row>
    <row r="174" spans="1:13" hidden="1" x14ac:dyDescent="0.25">
      <c r="A174">
        <v>177</v>
      </c>
    </row>
    <row r="175" spans="1:13" hidden="1" x14ac:dyDescent="0.25">
      <c r="A175">
        <v>178</v>
      </c>
    </row>
    <row r="176" spans="1:13" hidden="1" x14ac:dyDescent="0.25">
      <c r="A176">
        <v>179</v>
      </c>
    </row>
    <row r="177" spans="1:1" hidden="1" x14ac:dyDescent="0.25">
      <c r="A177">
        <v>180</v>
      </c>
    </row>
    <row r="178" spans="1:1" hidden="1" x14ac:dyDescent="0.25">
      <c r="A178">
        <v>181</v>
      </c>
    </row>
    <row r="179" spans="1:1" hidden="1" x14ac:dyDescent="0.25">
      <c r="A179">
        <v>182</v>
      </c>
    </row>
    <row r="180" spans="1:1" hidden="1" x14ac:dyDescent="0.25">
      <c r="A180">
        <v>183</v>
      </c>
    </row>
    <row r="181" spans="1:1" hidden="1" x14ac:dyDescent="0.25">
      <c r="A181">
        <v>184</v>
      </c>
    </row>
    <row r="182" spans="1:1" hidden="1" x14ac:dyDescent="0.25">
      <c r="A182">
        <v>185</v>
      </c>
    </row>
    <row r="183" spans="1:1" hidden="1" x14ac:dyDescent="0.25">
      <c r="A183">
        <v>186</v>
      </c>
    </row>
    <row r="184" spans="1:1" hidden="1" x14ac:dyDescent="0.25">
      <c r="A184">
        <v>187</v>
      </c>
    </row>
    <row r="185" spans="1:1" hidden="1" x14ac:dyDescent="0.25">
      <c r="A185">
        <v>188</v>
      </c>
    </row>
    <row r="186" spans="1:1" hidden="1" x14ac:dyDescent="0.25">
      <c r="A186">
        <v>189</v>
      </c>
    </row>
    <row r="187" spans="1:1" hidden="1" x14ac:dyDescent="0.25">
      <c r="A187">
        <v>190</v>
      </c>
    </row>
    <row r="188" spans="1:1" hidden="1" x14ac:dyDescent="0.25">
      <c r="A188">
        <v>191</v>
      </c>
    </row>
    <row r="189" spans="1:1" hidden="1" x14ac:dyDescent="0.25">
      <c r="A189">
        <v>192</v>
      </c>
    </row>
    <row r="190" spans="1:1" hidden="1" x14ac:dyDescent="0.25">
      <c r="A190">
        <v>193</v>
      </c>
    </row>
    <row r="191" spans="1:1" hidden="1" x14ac:dyDescent="0.25">
      <c r="A191">
        <v>194</v>
      </c>
    </row>
    <row r="192" spans="1:1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PANIMEX QUIMICA"/>
        <filter val="QUIMICA INDUSTRIAL SPES S.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2015-08-21T18:31:52Z</cp:lastPrinted>
  <dcterms:created xsi:type="dcterms:W3CDTF">2013-07-12T05:01:37Z</dcterms:created>
  <dcterms:modified xsi:type="dcterms:W3CDTF">2015-08-21T18:48:46Z</dcterms:modified>
</cp:coreProperties>
</file>