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<sst xmlns="http://schemas.openxmlformats.org/spreadsheetml/2006/main" count="858" uniqueCount="621">
  <si>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</si>
  <si>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</si>
  <si>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</si>
  <si>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</si>
  <si>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</si>
  <si>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</si>
  <si>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</si>
  <si>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</si>
  <si>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</si>
  <si>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</si>
  <si>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</si>
  <si>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</si>
  <si>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</si>
  <si>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</si>
  <si>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</si>
  <si>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</si>
  <si>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</si>
  <si>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</si>
  <si>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</si>
  <si>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</si>
  <si>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</si>
  <si>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</si>
  <si>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</si>
  <si>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</si>
  <si>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</si>
  <si>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</si>
  <si>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</si>
  <si>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</si>
  <si>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</si>
  <si>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</si>
  <si>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</si>
  <si>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</si>
  <si>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</si>
  <si>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</si>
  <si>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</si>
  <si>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</si>
  <si>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</si>
  <si>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</si>
  <si>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</si>
  <si>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</si>
  <si>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</si>
  <si>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</si>
  <si>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</si>
  <si>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</si>
  <si>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</si>
  <si>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</si>
  <si>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</si>
  <si>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</si>
  <si>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</si>
  <si>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</si>
  <si>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</si>
  <si>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</si>
  <si>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</si>
  <si>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</si>
  <si>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</si>
  <si>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</si>
  <si>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</si>
  <si>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</si>
  <si>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</si>
  <si>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</si>
  <si>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</si>
  <si>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</si>
  <si>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</si>
  <si>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</si>
  <si>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</si>
  <si>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</si>
  <si>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</si>
  <si>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</si>
  <si>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</si>
  <si>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</si>
  <si>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</si>
  <si>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</si>
  <si>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</si>
  <si>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</si>
  <si>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</si>
  <si>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</si>
  <si>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</si>
  <si>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</si>
  <si>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</si>
  <si>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</si>
  <si>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</si>
  <si>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</si>
  <si>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</si>
  <si>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</si>
  <si>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</si>
  <si>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</si>
  <si>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</si>
  <si>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</si>
  <si>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</si>
  <si>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</si>
  <si>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</si>
  <si>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</si>
  <si>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</si>
  <si>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</si>
  <si>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</si>
  <si>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</si>
  <si>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</si>
  <si>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</si>
  <si>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</si>
  <si>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</si>
  <si>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</si>
  <si>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</si>
  <si>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</si>
  <si>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</si>
  <si>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</si>
  <si>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</si>
  <si>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</si>
  <si>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</si>
  <si>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</si>
  <si>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</si>
  <si>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</si>
  <si>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</si>
  <si>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</si>
  <si>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</si>
  <si>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</si>
  <si>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</si>
  <si>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</si>
  <si>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</si>
  <si>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</si>
  <si>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</si>
  <si>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</si>
  <si>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</si>
  <si>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</si>
  <si>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</si>
  <si>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</si>
  <si>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</si>
  <si>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</si>
  <si>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</si>
  <si>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</si>
  <si>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</si>
  <si>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</si>
  <si>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</si>
  <si>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</si>
  <si>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</si>
  <si>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</si>
  <si>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</si>
  <si>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</si>
  <si>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</si>
  <si>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</si>
  <si>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</si>
  <si>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</si>
  <si>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</si>
  <si>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</si>
  <si>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</si>
  <si>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</si>
  <si>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</si>
  <si>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</si>
  <si>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</si>
  <si>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</si>
  <si>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</si>
  <si>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</si>
  <si>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</si>
  <si>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</si>
  <si>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</si>
  <si>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</si>
  <si>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</si>
  <si>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</si>
  <si>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</si>
  <si>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</si>
  <si>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</si>
  <si>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</si>
  <si>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</si>
  <si>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</si>
  <si>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</si>
  <si>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</si>
  <si>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</si>
  <si>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</si>
  <si>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</si>
  <si>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</si>
  <si>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</si>
  <si>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</si>
  <si>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</si>
  <si>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</si>
  <si>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</si>
  <si>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</si>
  <si>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</si>
  <si>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</si>
  <si>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</si>
  <si>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</si>
  <si>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</si>
  <si>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</si>
  <si>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</si>
  <si>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</si>
  <si>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</si>
  <si>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</si>
  <si>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</si>
  <si>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</si>
  <si>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</si>
  <si>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</si>
  <si>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</si>
  <si>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</si>
  <si>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</si>
  <si>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</si>
  <si>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</si>
  <si>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</si>
  <si>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</si>
  <si>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</si>
  <si>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</si>
  <si>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</si>
  <si>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</si>
  <si>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</si>
  <si>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</si>
  <si>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</si>
  <si>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</si>
  <si>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</si>
  <si>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</si>
  <si>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</si>
  <si>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</si>
  <si>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</si>
  <si>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</si>
  <si>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</si>
  <si>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</si>
  <si>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</si>
  <si>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</si>
  <si>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</si>
  <si>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</si>
  <si>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</si>
  <si>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</si>
  <si>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</si>
  <si>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</si>
  <si>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</si>
  <si>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</si>
  <si>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</si>
  <si>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</si>
  <si>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</si>
  <si>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</si>
  <si>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</si>
  <si>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</si>
  <si>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</si>
  <si>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</si>
  <si>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</si>
  <si>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</si>
  <si>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</si>
  <si>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</si>
  <si>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</si>
  <si>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</si>
  <si>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</si>
  <si>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</si>
  <si>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</si>
  <si>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</si>
  <si>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</si>
  <si>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</si>
  <si>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</si>
  <si>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</si>
  <si>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</si>
  <si>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</si>
  <si>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</si>
  <si>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</si>
  <si>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</si>
  <si>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</si>
  <si>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</si>
  <si>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</si>
  <si>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</si>
  <si>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</si>
  <si>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</si>
  <si>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</si>
  <si>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</si>
  <si>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</si>
  <si>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</si>
  <si>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</si>
  <si>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</si>
  <si>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</si>
  <si>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</si>
  <si>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</si>
  <si>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</si>
  <si>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</si>
  <si>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</si>
  <si>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</si>
  <si>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</si>
  <si>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</si>
  <si>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</si>
  <si>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</si>
  <si>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</si>
  <si>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</si>
  <si>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</si>
  <si>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</si>
  <si>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</si>
  <si>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</si>
  <si>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</si>
  <si>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</si>
  <si>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</si>
  <si>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</si>
  <si>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</si>
  <si>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</si>
  <si>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</si>
  <si>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</si>
  <si>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</si>
  <si>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</si>
  <si>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</si>
  <si>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</si>
  <si>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</si>
  <si>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</si>
  <si>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</si>
  <si>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</si>
  <si>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</si>
  <si>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</si>
  <si>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</si>
  <si>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</si>
  <si>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</si>
  <si>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</si>
  <si>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</si>
  <si>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</si>
  <si>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</si>
  <si>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</si>
  <si>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</si>
  <si>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</si>
  <si>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</si>
  <si>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</si>
  <si>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</si>
  <si>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</si>
  <si>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</si>
  <si>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</si>
  <si>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</si>
  <si>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</si>
  <si>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</si>
  <si>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</si>
  <si>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</si>
  <si>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</si>
  <si>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</si>
  <si>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</si>
  <si>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</si>
  <si>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</si>
  <si>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</si>
  <si>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</si>
  <si>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</si>
  <si>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</si>
  <si>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</si>
  <si>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</si>
  <si>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</si>
  <si>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</si>
  <si>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</si>
  <si>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</si>
  <si>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</si>
  <si>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</si>
  <si>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</si>
  <si>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</si>
  <si>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</si>
  <si>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</si>
  <si>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</si>
  <si>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</si>
  <si>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</si>
  <si>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</si>
  <si>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</si>
  <si>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</si>
  <si>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</si>
  <si>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</si>
  <si>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</si>
  <si>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</si>
  <si>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</si>
  <si>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</si>
  <si>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</si>
  <si>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</si>
  <si>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</si>
  <si>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</si>
  <si>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</si>
  <si>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</si>
  <si>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</si>
  <si>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</si>
  <si>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</si>
  <si>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</si>
  <si>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</si>
  <si>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</si>
  <si>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</si>
  <si>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</si>
  <si>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</si>
  <si>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</si>
  <si>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</si>
  <si>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</si>
  <si>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</si>
  <si>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</si>
  <si>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</si>
  <si>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</si>
  <si>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</si>
  <si>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</si>
  <si>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</si>
  <si>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</si>
  <si>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</si>
  <si>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</si>
  <si>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</si>
  <si>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</si>
  <si>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</si>
  <si>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</si>
  <si>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</si>
  <si>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</si>
  <si>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</si>
  <si>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</si>
  <si>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</si>
  <si>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</si>
  <si>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</si>
  <si>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</si>
  <si>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</si>
  <si>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</si>
  <si>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</si>
  <si>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</si>
  <si>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</si>
  <si>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</si>
  <si>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</si>
  <si>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</si>
  <si>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</si>
  <si>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</si>
  <si>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</si>
  <si>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</si>
  <si>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</si>
  <si>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</si>
  <si>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</si>
  <si>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</si>
  <si>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</si>
  <si>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</si>
  <si>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</si>
  <si>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</si>
  <si>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</si>
  <si>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</si>
  <si>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</si>
  <si>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</si>
  <si>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</si>
  <si>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</si>
  <si>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</si>
  <si>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</si>
  <si>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</si>
  <si>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</si>
  <si>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</si>
  <si>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</si>
  <si>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</si>
  <si>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</si>
  <si>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</si>
  <si>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</si>
  <si>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</si>
  <si>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</si>
  <si>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</si>
  <si>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</si>
  <si>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</si>
  <si>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</si>
  <si>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</si>
  <si>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</si>
  <si>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</si>
  <si>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</si>
  <si>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</si>
  <si>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</si>
  <si>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</si>
  <si>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</si>
  <si>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</si>
  <si>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</si>
  <si>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</si>
  <si>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</si>
  <si>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</si>
  <si>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</si>
  <si>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</si>
  <si>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</si>
  <si>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</si>
  <si>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</si>
  <si>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</si>
  <si>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</si>
  <si>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</si>
  <si>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</si>
  <si>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</si>
  <si>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</si>
  <si>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</si>
  <si>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</si>
  <si>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</si>
  <si>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</si>
  <si>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</si>
  <si>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</si>
  <si>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</si>
  <si>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</si>
  <si>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</si>
  <si>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</si>
  <si>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</si>
  <si>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</si>
  <si>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</si>
  <si>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</si>
  <si>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</si>
  <si>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</si>
  <si>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</si>
  <si>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</si>
  <si>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</si>
  <si>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</si>
  <si>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</si>
  <si>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</si>
  <si>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</si>
  <si>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</si>
  <si>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</si>
  <si>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</si>
  <si>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</si>
  <si>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</si>
  <si>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</si>
  <si>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</si>
  <si>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</si>
  <si>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</si>
  <si>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</si>
  <si>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</si>
  <si>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</si>
  <si>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</si>
  <si>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</si>
  <si>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</si>
  <si>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</si>
  <si>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</si>
  <si>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</si>
  <si>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</si>
  <si>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</si>
  <si>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</si>
  <si>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</si>
  <si>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</si>
  <si>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</si>
  <si>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</si>
  <si>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</si>
  <si>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</si>
  <si>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</si>
  <si>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</si>
  <si>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</si>
  <si>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</si>
  <si>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</si>
  <si>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</si>
  <si>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</si>
  <si>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</si>
  <si>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</si>
  <si>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</si>
  <si>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</si>
  <si>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</si>
  <si>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</si>
  <si>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</si>
  <si>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</si>
  <si>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</si>
  <si>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</si>
  <si>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</si>
  <si>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</si>
  <si>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</si>
  <si>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</si>
  <si>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</si>
  <si>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</si>
  <si>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</si>
  <si>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</si>
  <si>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</si>
  <si>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</si>
  <si>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</si>
  <si>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</si>
  <si>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</si>
  <si>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</si>
  <si>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</si>
  <si>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</si>
  <si>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</si>
  <si>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</si>
  <si>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</si>
  <si>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</si>
  <si>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</si>
  <si>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</si>
  <si>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</si>
  <si>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</si>
  <si>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</si>
  <si>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</si>
  <si>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</si>
  <si>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</si>
  <si>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</si>
  <si>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</si>
  <si>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</si>
  <si>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</si>
  <si>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</si>
  <si>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</si>
  <si>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</si>
  <si>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</si>
  <si>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</si>
  <si>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</si>
  <si>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</si>
  <si>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</si>
  <si>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</si>
  <si>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</si>
  <si>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</si>
  <si>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</si>
  <si>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</si>
  <si>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</si>
  <si>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</si>
  <si>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</si>
  <si>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</si>
  <si>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</si>
  <si>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</si>
  <si>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</si>
  <si>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</si>
  <si>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</si>
  <si>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</si>
  <si>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</si>
  <si>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</si>
  <si>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</si>
  <si>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</si>
  <si>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</si>
  <si>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</si>
  <si>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</si>
  <si>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</si>
  <si>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</si>
  <si>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</si>
  <si>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</si>
  <si>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</si>
  <si>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</si>
  <si>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</si>
  <si>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</si>
  <si>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</si>
  <si>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</si>
  <si>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</si>
  <si>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</si>
  <si>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</si>
  <si>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</si>
  <si>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</si>
  <si>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</si>
  <si>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</si>
  <si>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</si>
  <si>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METRO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</si>
  <si>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</si>
  <si>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</si>
  <si>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</si>
  <si>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</si>
  <si>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</si>
  <si>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</si>
  <si>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</si>
  <si>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61.219.000-3</t>
  </si>
  <si>
    <t>METRO DE SANTIAGO</t>
  </si>
  <si>
    <t>Alameda 1414</t>
  </si>
  <si>
    <t>reyzaguirre@metro.cl</t>
  </si>
  <si>
    <t>Rusbel Eyzaguirre</t>
  </si>
  <si>
    <t>TRANSPORTE</t>
  </si>
  <si>
    <t>Jefe Mantención</t>
  </si>
  <si>
    <t xml:space="preserve">MANGUERA S&amp;D PETROL 3/4 16MP-16MP L 15 M </t>
  </si>
  <si>
    <t>PRESION 10 BAR</t>
  </si>
  <si>
    <t>MANGUERA 3/4" CONEXIONES DE 1" PRENSADA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</si>
</sst>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6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7" xfId="0" applyFont="1" applyFill="1" applyBorder="1" applyAlignment="1" applyProtection="1">
      <alignment horizontal="right"/>
      <protection locked="0"/>
    </xf>
    <xf numFmtId="1" fontId="49" fillId="33" borderId="28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9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0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9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31" xfId="0" applyFont="1" applyFill="1" applyBorder="1" applyAlignment="1" applyProtection="1">
      <alignment/>
      <protection locked="0"/>
    </xf>
    <xf numFmtId="0" fontId="49" fillId="33" borderId="32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3" xfId="0" applyFont="1" applyFill="1" applyBorder="1" applyAlignment="1" applyProtection="1">
      <alignment horizontal="right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0" fontId="11" fillId="33" borderId="35" xfId="0" applyFont="1" applyFill="1" applyBorder="1" applyAlignment="1" applyProtection="1">
      <alignment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0" fontId="11" fillId="33" borderId="37" xfId="0" applyFont="1" applyFill="1" applyBorder="1" applyAlignment="1" applyProtection="1">
      <alignment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0" fontId="52" fillId="33" borderId="3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12</xdr:row>
      <xdr:rowOff>38100</xdr:rowOff>
    </xdr:from>
    <xdr:to>
      <xdr:col>7</xdr:col>
      <xdr:colOff>209550</xdr:colOff>
      <xdr:row>26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rcRect l="18594" t="42875" r="52343" b="22125"/>
        <a:stretch>
          <a:fillRect/>
        </a:stretch>
      </xdr:blipFill>
      <xdr:spPr>
        <a:xfrm>
          <a:off x="1019175" y="2847975"/>
          <a:ext cx="3543300" cy="2667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hyperlink" Target="mailto:reyzaguirre@metro.c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27" sqref="L2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2896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8" t="s">
        <v>611</v>
      </c>
      <c r="E4" s="68" t="s">
        <v>12</v>
      </c>
      <c r="F4" s="69"/>
      <c r="G4" s="69"/>
      <c r="H4" s="70"/>
      <c r="I4" s="68" t="s">
        <v>9</v>
      </c>
      <c r="J4" s="71">
        <f>VLOOKUP(D4,CLIENTES,10,FALSE)</f>
        <v>29372404</v>
      </c>
      <c r="K4" s="20"/>
    </row>
    <row r="5" spans="2:11" ht="15">
      <c r="B5" s="72"/>
      <c r="C5" s="73"/>
      <c r="D5" s="74"/>
      <c r="E5" s="118" t="str">
        <f>VLOOKUP(D4,CLIENTES,4,FALSE)</f>
        <v>Alameda 1414</v>
      </c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tr">
        <f>VLOOKUP(D4,CLIENTES,2,FALSE)</f>
        <v>METRO DE SANTIAGO</v>
      </c>
      <c r="E6" s="73" t="s">
        <v>7</v>
      </c>
      <c r="F6" s="118" t="str">
        <f>VLOOKUP(D4,CLIENTES,5,FALSE)</f>
        <v>SANTIAGO</v>
      </c>
      <c r="G6" s="118"/>
      <c r="H6" s="118"/>
      <c r="I6" s="76" t="str">
        <f>VLOOKUP(D4,CLIENTES,11,FALSE)</f>
        <v>reyzaguirre@metro.cl</v>
      </c>
      <c r="J6" s="77"/>
    </row>
    <row r="7" spans="2:10" ht="15">
      <c r="B7" s="72" t="s">
        <v>25</v>
      </c>
      <c r="C7" s="73"/>
      <c r="D7" s="75" t="str">
        <f>VLOOKUP(D4,CLIENTES,3,FALSE)</f>
        <v>TRANSPORTE</v>
      </c>
      <c r="E7" s="73" t="s">
        <v>8</v>
      </c>
      <c r="F7" s="118" t="str">
        <f>VLOOKUP(D4,CLIENTES,6,FALSE)</f>
        <v>STGO</v>
      </c>
      <c r="G7" s="118"/>
      <c r="H7" s="118"/>
      <c r="I7" s="73" t="s">
        <v>26</v>
      </c>
      <c r="J7" s="78" t="str">
        <f>VLOOKUP(D4,CLIENTES,8,FALSE)</f>
        <v>Rusbel Eyzaguirre</v>
      </c>
    </row>
    <row r="8" spans="2:12" ht="15.75" thickBot="1">
      <c r="B8" s="116" t="s">
        <v>28</v>
      </c>
      <c r="C8" s="117"/>
      <c r="D8" s="75">
        <f>VLOOKUP(D4,CLIENTES,7,FALSE)</f>
        <v>0</v>
      </c>
      <c r="E8" s="73" t="s">
        <v>11</v>
      </c>
      <c r="F8" s="118" t="str">
        <f>VLOOKUP(D4,CLIENTES,12,FALSE)</f>
        <v>Jefe Mantención</v>
      </c>
      <c r="G8" s="118"/>
      <c r="H8" s="118"/>
      <c r="I8" s="73" t="s">
        <v>14</v>
      </c>
      <c r="J8" s="79">
        <f ca="1">TODAY()</f>
        <v>42228</v>
      </c>
      <c r="K8" s="20"/>
      <c r="L8" s="20"/>
    </row>
    <row r="9" spans="2:18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603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618</v>
      </c>
      <c r="D11" s="114"/>
      <c r="E11" s="115"/>
      <c r="F11" s="84">
        <v>1</v>
      </c>
      <c r="G11" s="90" t="s">
        <v>23</v>
      </c>
      <c r="H11" s="91">
        <f>VLOOKUP(B11,COTIZADO,8,FALSE)</f>
        <v>176400</v>
      </c>
      <c r="I11" s="92">
        <v>0</v>
      </c>
      <c r="J11" s="93">
        <f aca="true" t="shared" si="0" ref="J11:J28">F11*H11*(1-I11/100)</f>
        <v>176400</v>
      </c>
      <c r="K11" s="28">
        <v>1</v>
      </c>
      <c r="L11" s="29">
        <v>126000</v>
      </c>
      <c r="M11" s="29"/>
      <c r="N11" s="29"/>
      <c r="O11" s="29"/>
      <c r="P11" s="30">
        <v>1.4</v>
      </c>
      <c r="Q11" s="31">
        <f>+L11</f>
        <v>126000</v>
      </c>
      <c r="R11" s="35">
        <f>Q11*P11</f>
        <v>176400</v>
      </c>
    </row>
    <row r="12" spans="2:18" ht="15">
      <c r="B12" s="120">
        <v>2</v>
      </c>
      <c r="C12" s="94" t="s">
        <v>619</v>
      </c>
      <c r="D12" s="95"/>
      <c r="E12" s="96"/>
      <c r="F12" s="97"/>
      <c r="G12" s="98"/>
      <c r="H12" s="99"/>
      <c r="I12" s="100"/>
      <c r="J12" s="101"/>
      <c r="K12" s="28">
        <v>2</v>
      </c>
      <c r="L12" s="29"/>
      <c r="M12" s="29"/>
      <c r="N12" s="29"/>
      <c r="O12" s="29"/>
      <c r="P12" s="30">
        <v>1.5</v>
      </c>
      <c r="Q12" s="31">
        <v>26044</v>
      </c>
      <c r="R12" s="35">
        <f aca="true" t="shared" si="1" ref="R12:R28">Q12*P12</f>
        <v>39066</v>
      </c>
    </row>
    <row r="13" spans="2:18" ht="15">
      <c r="B13" s="120">
        <v>3</v>
      </c>
      <c r="C13" s="94"/>
      <c r="D13" s="109"/>
      <c r="E13" s="96"/>
      <c r="F13" s="97"/>
      <c r="G13" s="98"/>
      <c r="H13" s="99"/>
      <c r="I13" s="100"/>
      <c r="J13" s="101"/>
      <c r="K13" s="28">
        <v>3</v>
      </c>
      <c r="L13" s="29"/>
      <c r="M13" s="29"/>
      <c r="N13" s="29"/>
      <c r="O13" s="29"/>
      <c r="P13" s="30">
        <v>1.5</v>
      </c>
      <c r="Q13" s="31">
        <v>40443</v>
      </c>
      <c r="R13" s="35">
        <f t="shared" si="1"/>
        <v>60664.5</v>
      </c>
    </row>
    <row r="14" spans="2:18" ht="15">
      <c r="B14" s="120">
        <v>4</v>
      </c>
      <c r="C14" s="94"/>
      <c r="D14" s="95"/>
      <c r="E14" s="96"/>
      <c r="F14" s="97"/>
      <c r="G14" s="98"/>
      <c r="H14" s="99">
        <f aca="true" t="shared" si="2" ref="H12:H28">VLOOKUP(B14,COTIZADO,8,FALSE)</f>
        <v>0</v>
      </c>
      <c r="I14" s="100">
        <v>0</v>
      </c>
      <c r="J14" s="101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20">
        <v>5</v>
      </c>
      <c r="C15" s="94"/>
      <c r="D15" s="95"/>
      <c r="E15" s="96"/>
      <c r="F15" s="97"/>
      <c r="G15" s="98"/>
      <c r="H15" s="99">
        <f t="shared" si="2"/>
        <v>0</v>
      </c>
      <c r="I15" s="100">
        <v>0</v>
      </c>
      <c r="J15" s="101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20">
        <v>6</v>
      </c>
      <c r="C16" s="94"/>
      <c r="D16" s="109"/>
      <c r="E16" s="109"/>
      <c r="F16" s="97"/>
      <c r="G16" s="98"/>
      <c r="H16" s="99">
        <f t="shared" si="2"/>
        <v>0</v>
      </c>
      <c r="I16" s="100">
        <v>0</v>
      </c>
      <c r="J16" s="101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20">
        <v>7</v>
      </c>
      <c r="C17" s="109"/>
      <c r="D17" s="95"/>
      <c r="E17" s="96"/>
      <c r="F17" s="97"/>
      <c r="G17" s="98"/>
      <c r="H17" s="99">
        <f t="shared" si="2"/>
        <v>0</v>
      </c>
      <c r="I17" s="100">
        <v>0</v>
      </c>
      <c r="J17" s="101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20">
        <v>8</v>
      </c>
      <c r="C18" s="94"/>
      <c r="D18" s="95"/>
      <c r="E18" s="96"/>
      <c r="F18" s="97"/>
      <c r="G18" s="98"/>
      <c r="H18" s="99">
        <f t="shared" si="2"/>
        <v>0</v>
      </c>
      <c r="I18" s="100">
        <v>0</v>
      </c>
      <c r="J18" s="101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20">
        <v>9</v>
      </c>
      <c r="C19" s="94"/>
      <c r="D19" s="95"/>
      <c r="E19" s="96"/>
      <c r="F19" s="97"/>
      <c r="G19" s="98"/>
      <c r="H19" s="99">
        <f t="shared" si="2"/>
        <v>0</v>
      </c>
      <c r="I19" s="100">
        <v>0</v>
      </c>
      <c r="J19" s="101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20">
        <v>10</v>
      </c>
      <c r="C20" s="94"/>
      <c r="D20" s="95"/>
      <c r="E20" s="96"/>
      <c r="F20" s="97"/>
      <c r="G20" s="98"/>
      <c r="H20" s="99">
        <f t="shared" si="2"/>
        <v>0</v>
      </c>
      <c r="I20" s="100">
        <v>0</v>
      </c>
      <c r="J20" s="101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20">
        <v>11</v>
      </c>
      <c r="C21" s="94"/>
      <c r="D21" s="95"/>
      <c r="E21" s="96"/>
      <c r="F21" s="97"/>
      <c r="G21" s="98"/>
      <c r="H21" s="99">
        <f t="shared" si="2"/>
        <v>0</v>
      </c>
      <c r="I21" s="100">
        <v>0</v>
      </c>
      <c r="J21" s="101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20">
        <v>12</v>
      </c>
      <c r="C22" s="94"/>
      <c r="D22" s="95"/>
      <c r="E22" s="96"/>
      <c r="F22" s="97"/>
      <c r="G22" s="98"/>
      <c r="H22" s="99">
        <f t="shared" si="2"/>
        <v>0</v>
      </c>
      <c r="I22" s="100">
        <v>0</v>
      </c>
      <c r="J22" s="101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20">
        <v>13</v>
      </c>
      <c r="C23" s="94"/>
      <c r="D23" s="95"/>
      <c r="E23" s="96"/>
      <c r="F23" s="97"/>
      <c r="G23" s="98"/>
      <c r="H23" s="99">
        <f t="shared" si="2"/>
        <v>0</v>
      </c>
      <c r="I23" s="100">
        <v>0</v>
      </c>
      <c r="J23" s="101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20">
        <v>14</v>
      </c>
      <c r="C24" s="94"/>
      <c r="D24" s="95"/>
      <c r="E24" s="96"/>
      <c r="F24" s="97"/>
      <c r="G24" s="98"/>
      <c r="H24" s="99">
        <f t="shared" si="2"/>
        <v>0</v>
      </c>
      <c r="I24" s="100">
        <v>0</v>
      </c>
      <c r="J24" s="101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20">
        <v>15</v>
      </c>
      <c r="C25" s="94"/>
      <c r="D25" s="95"/>
      <c r="E25" s="96"/>
      <c r="F25" s="97"/>
      <c r="G25" s="98"/>
      <c r="H25" s="99">
        <f t="shared" si="2"/>
        <v>0</v>
      </c>
      <c r="I25" s="100">
        <v>0</v>
      </c>
      <c r="J25" s="101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20">
        <v>16</v>
      </c>
      <c r="C26" s="94"/>
      <c r="D26" s="95"/>
      <c r="E26" s="96"/>
      <c r="F26" s="97"/>
      <c r="G26" s="98"/>
      <c r="H26" s="99">
        <f t="shared" si="2"/>
        <v>0</v>
      </c>
      <c r="I26" s="100">
        <v>0</v>
      </c>
      <c r="J26" s="101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20">
        <v>17</v>
      </c>
      <c r="C27" s="94"/>
      <c r="D27" s="95"/>
      <c r="E27" s="96"/>
      <c r="F27" s="97"/>
      <c r="G27" s="98"/>
      <c r="H27" s="99">
        <f t="shared" si="2"/>
        <v>0</v>
      </c>
      <c r="I27" s="100">
        <v>0</v>
      </c>
      <c r="J27" s="101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20">
        <v>18</v>
      </c>
      <c r="C28" s="102"/>
      <c r="D28" s="103"/>
      <c r="E28" s="104"/>
      <c r="F28" s="97"/>
      <c r="G28" s="98"/>
      <c r="H28" s="105">
        <f t="shared" si="2"/>
        <v>0</v>
      </c>
      <c r="I28" s="106">
        <v>0</v>
      </c>
      <c r="J28" s="107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176400</v>
      </c>
    </row>
    <row r="30" spans="2:10" ht="15">
      <c r="B30" s="49"/>
      <c r="C30" s="50"/>
      <c r="D30" s="51" t="s">
        <v>620</v>
      </c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176400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33516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209916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H113" sqref="H113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604</v>
      </c>
    </row>
    <row r="111" spans="1:12" ht="15">
      <c r="A111">
        <v>110</v>
      </c>
      <c r="B111" s="36" t="s">
        <v>605</v>
      </c>
      <c r="C111" t="s">
        <v>606</v>
      </c>
      <c r="E111" t="s">
        <v>610</v>
      </c>
      <c r="F111" t="s">
        <v>47</v>
      </c>
      <c r="G111" t="s">
        <v>33</v>
      </c>
      <c r="H111" t="s">
        <v>607</v>
      </c>
      <c r="I111" t="s">
        <v>608</v>
      </c>
      <c r="L111" s="66" t="s">
        <v>609</v>
      </c>
    </row>
    <row r="112" spans="1:13" ht="15">
      <c r="A112">
        <v>111</v>
      </c>
      <c r="B112" s="36" t="s">
        <v>611</v>
      </c>
      <c r="C112" t="s">
        <v>612</v>
      </c>
      <c r="D112" t="s">
        <v>616</v>
      </c>
      <c r="E112" t="s">
        <v>613</v>
      </c>
      <c r="F112" t="s">
        <v>29</v>
      </c>
      <c r="G112" t="s">
        <v>33</v>
      </c>
      <c r="I112" t="s">
        <v>615</v>
      </c>
      <c r="K112">
        <v>29372404</v>
      </c>
      <c r="L112" s="66" t="s">
        <v>614</v>
      </c>
      <c r="M112" t="s">
        <v>617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  <hyperlink ref="L112" r:id="rId4" display="reyzaguirre@metro.cl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2015-08-12T16:28:24Z</cp:lastPrinted>
  <dcterms:created xsi:type="dcterms:W3CDTF">2013-07-12T05:01:37Z</dcterms:created>
  <dcterms:modified xsi:type="dcterms:W3CDTF">2015-08-12T16:29:33Z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