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'CLIENTES'!$B$2:$M$202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<sst xmlns="http://schemas.openxmlformats.org/spreadsheetml/2006/main" count="1000" uniqueCount="685">
  <si>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</si>
  <si>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</si>
  <si>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</si>
  <si>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</si>
  <si>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</si>
  <si>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</si>
  <si>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</si>
  <si>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</si>
  <si>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</si>
  <si>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</si>
  <si>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</si>
  <si>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</si>
  <si>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</si>
  <si>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</si>
  <si>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</si>
  <si>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</si>
  <si>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</si>
  <si>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</si>
  <si>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</si>
  <si>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</si>
  <si>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</si>
  <si>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</si>
  <si>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</si>
  <si>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</si>
  <si>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</si>
  <si>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</si>
  <si>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</si>
  <si>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</si>
  <si>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</si>
  <si>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</si>
  <si>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</si>
  <si>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</si>
  <si>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</si>
  <si>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</si>
  <si>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</si>
  <si>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</si>
  <si>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</si>
  <si>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</si>
  <si>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</si>
  <si>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</si>
  <si>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</si>
  <si>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</si>
  <si>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</si>
  <si>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</si>
  <si>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</si>
  <si>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</si>
  <si>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</si>
  <si>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</si>
  <si>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</si>
  <si>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</si>
  <si>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</si>
  <si>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</si>
  <si>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</si>
  <si>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</si>
  <si>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</si>
  <si>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</si>
  <si>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</si>
  <si>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</si>
  <si>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</si>
  <si>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</si>
  <si>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</si>
  <si>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</si>
  <si>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</si>
  <si>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</si>
  <si>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</si>
  <si>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</si>
  <si>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</si>
  <si>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</si>
  <si>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</si>
  <si>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</si>
  <si>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</si>
  <si>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</si>
  <si>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</si>
  <si>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</si>
  <si>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</si>
  <si>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</si>
  <si>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</si>
  <si>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</si>
  <si>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</si>
  <si>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</si>
  <si>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</si>
  <si>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</si>
  <si>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</si>
  <si>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</si>
  <si>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</si>
  <si>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</si>
  <si>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</si>
  <si>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</si>
  <si>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</si>
  <si>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</si>
  <si>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</si>
  <si>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</si>
  <si>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</si>
  <si>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</si>
  <si>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</si>
  <si>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</si>
  <si>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</si>
  <si>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</si>
  <si>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</si>
  <si>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</si>
  <si>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</si>
  <si>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</si>
  <si>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</si>
  <si>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</si>
  <si>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</si>
  <si>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</si>
  <si>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</si>
  <si>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</si>
  <si>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</si>
  <si>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</si>
  <si>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</si>
  <si>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</si>
  <si>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</si>
  <si>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</si>
  <si>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</si>
  <si>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</si>
  <si>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</si>
  <si>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</si>
  <si>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</si>
  <si>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</si>
  <si>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</si>
  <si>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</si>
  <si>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</si>
  <si>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</si>
  <si>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</si>
  <si>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</si>
  <si>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</si>
  <si>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</si>
  <si>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</si>
  <si>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</si>
  <si>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</si>
  <si>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</si>
  <si>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</si>
  <si>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</si>
  <si>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</si>
  <si>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</si>
  <si>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</si>
  <si>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</si>
  <si>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</si>
  <si>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</si>
  <si>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</si>
  <si>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</si>
  <si>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</si>
  <si>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</si>
  <si>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</si>
  <si>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</si>
  <si>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</si>
  <si>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</si>
  <si>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</si>
  <si>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</si>
  <si>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</si>
  <si>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</si>
  <si>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</si>
  <si>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</si>
  <si>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</si>
  <si>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</si>
  <si>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</si>
  <si>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</si>
  <si>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</si>
  <si>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</si>
  <si>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</si>
  <si>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</si>
  <si>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</si>
  <si>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</si>
  <si>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</si>
  <si>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</si>
  <si>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</si>
  <si>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</si>
  <si>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</si>
  <si>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</si>
  <si>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</si>
  <si>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</si>
  <si>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</si>
  <si>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</si>
  <si>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</si>
  <si>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</si>
  <si>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</si>
  <si>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</si>
  <si>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</si>
  <si>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</si>
  <si>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</si>
  <si>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</si>
  <si>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</si>
  <si>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</si>
  <si>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</si>
  <si>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</si>
  <si>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</si>
  <si>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</si>
  <si>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</si>
  <si>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</si>
  <si>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</si>
  <si>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</si>
  <si>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</si>
  <si>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</si>
  <si>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</si>
  <si>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</si>
  <si>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</si>
  <si>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</si>
  <si>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</si>
  <si>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</si>
  <si>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</si>
  <si>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</si>
  <si>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</si>
  <si>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</si>
  <si>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</si>
  <si>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</si>
  <si>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</si>
  <si>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</si>
  <si>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</si>
  <si>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</si>
  <si>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</si>
  <si>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</si>
  <si>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</si>
  <si>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</si>
  <si>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</si>
  <si>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</si>
  <si>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</si>
  <si>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</si>
  <si>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</si>
  <si>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</si>
  <si>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</si>
  <si>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</si>
  <si>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</si>
  <si>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</si>
  <si>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</si>
  <si>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</si>
  <si>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</si>
  <si>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</si>
  <si>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</si>
  <si>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</si>
  <si>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</si>
  <si>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</si>
  <si>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</si>
  <si>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</si>
  <si>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</si>
  <si>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</si>
  <si>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</si>
  <si>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</si>
  <si>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</si>
  <si>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</si>
  <si>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</si>
  <si>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</si>
  <si>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</si>
  <si>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</si>
  <si>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</si>
  <si>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</si>
  <si>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</si>
  <si>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</si>
  <si>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</si>
  <si>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</si>
  <si>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</si>
  <si>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</si>
  <si>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</si>
  <si>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</si>
  <si>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</si>
  <si>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</si>
  <si>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</si>
  <si>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</si>
  <si>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</si>
  <si>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</si>
  <si>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</si>
  <si>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</si>
  <si>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</si>
  <si>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</si>
  <si>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</si>
  <si>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</si>
  <si>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</si>
  <si>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</si>
  <si>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</si>
  <si>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</si>
  <si>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</si>
  <si>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</si>
  <si>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</si>
  <si>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</si>
  <si>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</si>
  <si>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</si>
  <si>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</si>
  <si>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</si>
  <si>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</si>
  <si>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</si>
  <si>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</si>
  <si>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</si>
  <si>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</si>
  <si>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</si>
  <si>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</si>
  <si>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</si>
  <si>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</si>
  <si>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</si>
  <si>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</si>
  <si>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</si>
  <si>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</si>
  <si>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</si>
  <si>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</si>
  <si>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</si>
  <si>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</si>
  <si>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</si>
  <si>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</si>
  <si>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</si>
  <si>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</si>
  <si>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</si>
  <si>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</si>
  <si>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</si>
  <si>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</si>
  <si>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</si>
  <si>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</si>
  <si>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</si>
  <si>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</si>
  <si>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</si>
  <si>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</si>
  <si>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</si>
  <si>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</si>
  <si>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</si>
  <si>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</si>
  <si>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</si>
  <si>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</si>
  <si>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</si>
  <si>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</si>
  <si>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</si>
  <si>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</si>
  <si>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</si>
  <si>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</si>
  <si>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</si>
  <si>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</si>
  <si>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</si>
  <si>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</si>
  <si>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</si>
  <si>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</si>
  <si>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</si>
  <si>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</si>
  <si>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</si>
  <si>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</si>
  <si>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</si>
  <si>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</si>
  <si>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</si>
  <si>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</si>
  <si>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</si>
  <si>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</si>
  <si>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</si>
  <si>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</si>
  <si>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</si>
  <si>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</si>
  <si>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</si>
  <si>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</si>
  <si>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</si>
  <si>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</si>
  <si>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</si>
  <si>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</si>
  <si>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</si>
  <si>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</si>
  <si>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</si>
  <si>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</si>
  <si>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</si>
  <si>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</si>
  <si>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</si>
  <si>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</si>
  <si>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</si>
  <si>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</si>
  <si>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</si>
  <si>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</si>
  <si>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</si>
  <si>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</si>
  <si>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</si>
  <si>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</si>
  <si>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</si>
  <si>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</si>
  <si>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</si>
  <si>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</si>
  <si>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</si>
  <si>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</si>
  <si>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</si>
  <si>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</si>
  <si>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</si>
  <si>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</si>
  <si>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</si>
  <si>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</si>
  <si>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</si>
  <si>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</si>
  <si>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</si>
  <si>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</si>
  <si>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</si>
  <si>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</si>
  <si>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</si>
  <si>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</si>
  <si>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</si>
  <si>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</si>
  <si>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</si>
  <si>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</si>
  <si>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</si>
  <si>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</si>
  <si>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</si>
  <si>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</si>
  <si>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</si>
  <si>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</si>
  <si>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</si>
  <si>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</si>
  <si>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</si>
  <si>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</si>
  <si>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</si>
  <si>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</si>
  <si>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</si>
  <si>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</si>
  <si>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</si>
  <si>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</si>
  <si>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</si>
  <si>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</si>
  <si>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</si>
  <si>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</si>
  <si>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</si>
  <si>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</si>
  <si>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</si>
  <si>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</si>
  <si>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</si>
  <si>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</si>
  <si>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</si>
  <si>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</si>
  <si>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</si>
  <si>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</si>
  <si>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</si>
  <si>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</si>
  <si>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</si>
  <si>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</si>
  <si>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</si>
  <si>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</si>
  <si>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</si>
  <si>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</si>
  <si>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</si>
  <si>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</si>
  <si>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</si>
  <si>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</si>
  <si>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</si>
  <si>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</si>
  <si>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</si>
  <si>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</si>
  <si>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</si>
  <si>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</si>
  <si>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</si>
  <si>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</si>
  <si>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</si>
  <si>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</si>
  <si>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</si>
  <si>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</si>
  <si>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</si>
  <si>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</si>
  <si>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</si>
  <si>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</si>
  <si>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</si>
  <si>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</si>
  <si>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</si>
  <si>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</si>
  <si>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</si>
  <si>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</si>
  <si>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</si>
  <si>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</si>
  <si>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</si>
  <si>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</si>
  <si>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</si>
  <si>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</si>
  <si>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</si>
  <si>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</si>
  <si>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</si>
  <si>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</si>
  <si>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</si>
  <si>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</si>
  <si>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</si>
  <si>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</si>
  <si>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</si>
  <si>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</si>
  <si>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</si>
  <si>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</si>
  <si>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</si>
  <si>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</si>
  <si>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</si>
  <si>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</si>
  <si>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</si>
  <si>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</si>
  <si>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</si>
  <si>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</si>
  <si>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</si>
  <si>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</si>
  <si>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</si>
  <si>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</si>
  <si>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</si>
  <si>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</si>
  <si>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</si>
  <si>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</si>
  <si>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</si>
  <si>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</si>
  <si>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</si>
  <si>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</si>
  <si>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</si>
  <si>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</si>
  <si>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</si>
  <si>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</si>
  <si>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</si>
  <si>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</si>
  <si>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</si>
  <si>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</si>
  <si>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</si>
  <si>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</si>
  <si>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</si>
  <si>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</si>
  <si>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</si>
  <si>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</si>
  <si>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</si>
  <si>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</si>
  <si>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</si>
  <si>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</si>
  <si>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</si>
  <si>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</si>
  <si>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</si>
  <si>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</si>
  <si>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</si>
  <si>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</si>
  <si>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</si>
  <si>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</si>
  <si>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</si>
  <si>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</si>
  <si>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</si>
  <si>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</si>
  <si>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</si>
  <si>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</si>
  <si>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</si>
  <si>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</si>
  <si>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</si>
  <si>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</si>
  <si>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</si>
  <si>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</si>
  <si>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</si>
  <si>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</si>
  <si>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</si>
  <si>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</si>
  <si>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</si>
  <si>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</si>
  <si>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</si>
  <si>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</si>
  <si>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</si>
  <si>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</si>
  <si>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</si>
  <si>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</si>
  <si>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</si>
  <si>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</si>
  <si>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</si>
  <si>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</si>
  <si>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</si>
  <si>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</si>
  <si>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</si>
  <si>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</si>
  <si>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</si>
  <si>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</si>
  <si>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</si>
  <si>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</si>
  <si>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</si>
  <si>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</si>
  <si>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</si>
  <si>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</si>
  <si>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</si>
  <si>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</si>
  <si>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</si>
  <si>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</si>
  <si>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</si>
  <si>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</si>
  <si>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</si>
  <si>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</si>
  <si>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</si>
  <si>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</si>
  <si>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</si>
  <si>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</si>
  <si>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</si>
  <si>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</si>
  <si>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</si>
  <si>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</si>
  <si>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</si>
  <si>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</si>
  <si>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</si>
  <si>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</si>
  <si>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</si>
  <si>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</si>
  <si>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</si>
  <si>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</si>
  <si>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</si>
  <si>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</si>
  <si>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</si>
  <si>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</si>
  <si>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</si>
  <si>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</si>
  <si>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</si>
  <si>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</si>
  <si>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</si>
  <si>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</si>
  <si>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</si>
  <si>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</si>
  <si>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</si>
  <si>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</si>
  <si>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</si>
  <si>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</si>
  <si>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</si>
  <si>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</si>
  <si>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</si>
  <si>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</si>
  <si>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</si>
  <si>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</si>
  <si>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</si>
  <si>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</si>
  <si>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</si>
  <si>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</si>
  <si>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</si>
  <si>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</si>
  <si>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</si>
  <si>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</si>
  <si>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</si>
  <si>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</si>
  <si>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</si>
  <si>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</si>
  <si>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</si>
  <si>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</si>
  <si>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</si>
  <si>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</si>
  <si>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</si>
  <si>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</si>
  <si>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</si>
  <si>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</si>
  <si>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</si>
  <si>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</si>
  <si>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</si>
  <si>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</si>
  <si>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</si>
  <si>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</si>
  <si>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</si>
  <si>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</si>
  <si>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</si>
  <si>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</si>
  <si>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</si>
  <si>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</si>
  <si>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</si>
  <si>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</si>
  <si>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</si>
  <si>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</si>
  <si>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</si>
  <si>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</si>
  <si>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</si>
  <si>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</si>
  <si>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</si>
  <si>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</si>
  <si>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</si>
  <si>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</si>
  <si>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</si>
  <si>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</si>
  <si>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</si>
  <si>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</si>
  <si>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</si>
  <si>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</si>
  <si>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</si>
  <si>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</si>
  <si>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</si>
  <si>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</si>
  <si>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</si>
  <si>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</si>
  <si>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</si>
  <si>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</si>
  <si>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</si>
  <si>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</si>
  <si>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</si>
  <si>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</si>
  <si>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</si>
  <si>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</si>
  <si>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</si>
  <si>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</si>
  <si>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</si>
  <si>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</si>
  <si>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</si>
  <si>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</si>
  <si>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</si>
  <si>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</si>
  <si>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</si>
  <si>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</si>
  <si>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</si>
  <si>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</si>
  <si>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</si>
  <si>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</si>
  <si>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TIGRE CHILE SA</t>
  </si>
  <si>
    <t>Av La Montaña 754, Los Libertadores</t>
  </si>
  <si>
    <t>Ximena Castro</t>
  </si>
  <si>
    <t>Disponibilidad inmediata previa Orden de compra</t>
  </si>
  <si>
    <t xml:space="preserve">VALVULA BOLA 1" </t>
  </si>
  <si>
    <t>DIMACO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</si>
</sst>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11"/>
      <color rgb="FF222222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1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7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9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1" xfId="0" applyFont="1" applyFill="1" applyBorder="1" applyAlignment="1" applyProtection="1">
      <alignment horizontal="right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52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33" borderId="33" xfId="0" applyNumberFormat="1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3" fontId="28" fillId="0" borderId="33" xfId="0" applyNumberFormat="1" applyFont="1" applyFill="1" applyBorder="1" applyAlignment="1" applyProtection="1">
      <alignment horizontal="center"/>
      <protection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9" xfId="0" applyFont="1" applyFill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172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58" fillId="33" borderId="35" xfId="0" applyNumberFormat="1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/>
      <protection locked="0"/>
    </xf>
    <xf numFmtId="3" fontId="58" fillId="33" borderId="35" xfId="0" applyNumberFormat="1" applyFont="1" applyFill="1" applyBorder="1" applyAlignment="1" applyProtection="1">
      <alignment horizontal="center"/>
      <protection/>
    </xf>
    <xf numFmtId="1" fontId="58" fillId="33" borderId="35" xfId="0" applyNumberFormat="1" applyFont="1" applyFill="1" applyBorder="1" applyAlignment="1" applyProtection="1">
      <alignment horizontal="center"/>
      <protection locked="0"/>
    </xf>
    <xf numFmtId="3" fontId="58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1" fontId="58" fillId="33" borderId="36" xfId="0" applyNumberFormat="1" applyFont="1" applyFill="1" applyBorder="1" applyAlignment="1" applyProtection="1">
      <alignment horizontal="center"/>
      <protection locked="0"/>
    </xf>
    <xf numFmtId="3" fontId="58" fillId="33" borderId="2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53" fillId="33" borderId="35" xfId="0" applyNumberFormat="1" applyFont="1" applyFill="1" applyBorder="1" applyAlignment="1" applyProtection="1">
      <alignment horizontal="center"/>
      <protection locked="0"/>
    </xf>
    <xf numFmtId="1" fontId="53" fillId="0" borderId="35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9" fontId="50" fillId="0" borderId="0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0" borderId="11" xfId="0" applyFont="1" applyFill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1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8.7109375" style="8" customWidth="1"/>
    <col min="8" max="8" width="9.57421875" style="8" customWidth="1"/>
    <col min="9" max="9" width="10.8515625" style="8" customWidth="1"/>
    <col min="10" max="10" width="22.421875" style="8" customWidth="1"/>
    <col min="11" max="11" width="11.8515625" style="8" bestFit="1" customWidth="1"/>
    <col min="12" max="12" width="9.28125" style="8" bestFit="1" customWidth="1"/>
    <col min="13" max="13" width="9.421875" style="8" bestFit="1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2759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1" t="s">
        <v>675</v>
      </c>
      <c r="E4" s="77" t="s">
        <v>12</v>
      </c>
      <c r="F4" s="102"/>
      <c r="G4" s="102"/>
      <c r="H4" s="103"/>
      <c r="I4" s="77" t="s">
        <v>9</v>
      </c>
      <c r="J4" s="104" t="str">
        <f>VLOOKUP(D4,CLIENTES,10,FALSE)</f>
        <v>(56-2) 2444 3900</v>
      </c>
      <c r="K4" s="20"/>
    </row>
    <row r="5" spans="2:11" ht="15">
      <c r="B5" s="78"/>
      <c r="C5" s="79"/>
      <c r="D5" s="105"/>
      <c r="E5" s="142" t="str">
        <f>VLOOKUP(D4,CLIENTES,4,FALSE)</f>
        <v>Avenida La Montaña 754 Barrio Industrial Los Libertadores</v>
      </c>
      <c r="F5" s="142"/>
      <c r="G5" s="142"/>
      <c r="H5" s="142"/>
      <c r="I5" s="142"/>
      <c r="J5" s="143"/>
      <c r="K5" s="20"/>
    </row>
    <row r="6" spans="2:10" ht="17.25" customHeight="1">
      <c r="B6" s="78" t="s">
        <v>26</v>
      </c>
      <c r="C6" s="79"/>
      <c r="D6" s="106" t="str">
        <f>VLOOKUP(D4,CLIENTES,2,FALSE)</f>
        <v>TIGRE</v>
      </c>
      <c r="E6" s="79" t="s">
        <v>7</v>
      </c>
      <c r="F6" s="142" t="str">
        <f>VLOOKUP(D4,CLIENTES,5,FALSE)</f>
        <v>LAMPA</v>
      </c>
      <c r="G6" s="142"/>
      <c r="H6" s="142"/>
      <c r="I6" s="107">
        <f>VLOOKUP(D4,CLIENTES,11,FALSE)</f>
        <v>0</v>
      </c>
      <c r="J6" s="108"/>
    </row>
    <row r="7" spans="2:12" ht="15">
      <c r="B7" s="78" t="s">
        <v>24</v>
      </c>
      <c r="C7" s="79"/>
      <c r="D7" s="106" t="str">
        <f>VLOOKUP(D4,CLIENTES,3,FALSE)</f>
        <v>Fabricantes  de PVC</v>
      </c>
      <c r="E7" s="79" t="s">
        <v>8</v>
      </c>
      <c r="F7" s="142" t="str">
        <f>VLOOKUP(D4,CLIENTES,6,FALSE)</f>
        <v>SANTIAGO</v>
      </c>
      <c r="G7" s="142"/>
      <c r="H7" s="142"/>
      <c r="I7" s="79" t="s">
        <v>25</v>
      </c>
      <c r="J7" s="109" t="s">
        <v>681</v>
      </c>
      <c r="L7" s="72"/>
    </row>
    <row r="8" spans="2:12" ht="15.75" thickBot="1">
      <c r="B8" s="133" t="s">
        <v>27</v>
      </c>
      <c r="C8" s="134"/>
      <c r="D8" s="106">
        <f>VLOOKUP(D4,CLIENTES,7,FALSE)</f>
        <v>0</v>
      </c>
      <c r="E8" s="79" t="s">
        <v>11</v>
      </c>
      <c r="F8" s="142">
        <f>VLOOKUP(D4,CLIENTES,12,FALSE)</f>
        <v>0</v>
      </c>
      <c r="G8" s="142"/>
      <c r="H8" s="142"/>
      <c r="I8" s="79" t="s">
        <v>14</v>
      </c>
      <c r="J8" s="110">
        <f ca="1">TODAY()</f>
        <v>42187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1"/>
      <c r="K9" s="20"/>
      <c r="L9" s="20"/>
      <c r="P9" s="21"/>
      <c r="Q9" s="22"/>
      <c r="R9" s="23" t="s">
        <v>21</v>
      </c>
    </row>
    <row r="10" spans="2:21" ht="15.75" thickBot="1">
      <c r="B10" s="82" t="s">
        <v>1</v>
      </c>
      <c r="C10" s="136" t="s">
        <v>23</v>
      </c>
      <c r="D10" s="137"/>
      <c r="E10" s="138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/>
      <c r="M10" s="127"/>
      <c r="O10" s="128"/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9" ht="15" customHeight="1">
      <c r="B11" s="87">
        <v>1</v>
      </c>
      <c r="C11" s="139" t="s">
        <v>683</v>
      </c>
      <c r="D11" s="140"/>
      <c r="E11" s="141"/>
      <c r="F11" s="88">
        <v>20</v>
      </c>
      <c r="G11" s="88" t="s">
        <v>22</v>
      </c>
      <c r="H11" s="89">
        <v>3825</v>
      </c>
      <c r="I11" s="122"/>
      <c r="J11" s="90">
        <f>F11*H11*(1-I11/100)</f>
        <v>76500</v>
      </c>
      <c r="K11" s="28" t="s">
        <v>684</v>
      </c>
      <c r="L11" s="69">
        <v>3825</v>
      </c>
      <c r="M11" s="69"/>
      <c r="N11" s="69"/>
      <c r="O11" s="129"/>
      <c r="P11" s="30">
        <v>1.5</v>
      </c>
      <c r="Q11" s="74">
        <f>+L11</f>
        <v>3825</v>
      </c>
      <c r="R11" s="32">
        <f>Q11*P11</f>
        <v>5737.5</v>
      </c>
      <c r="S11" s="8">
        <v>1408</v>
      </c>
    </row>
    <row r="12" spans="2:19" ht="15" customHeight="1">
      <c r="B12" s="91"/>
      <c r="C12" s="130"/>
      <c r="D12" s="131"/>
      <c r="E12" s="132"/>
      <c r="F12" s="92"/>
      <c r="G12" s="93"/>
      <c r="H12" s="94"/>
      <c r="I12" s="123"/>
      <c r="J12" s="95"/>
      <c r="K12" s="28">
        <v>2</v>
      </c>
      <c r="L12" s="69"/>
      <c r="M12" s="69"/>
      <c r="N12" s="69"/>
      <c r="O12" s="129"/>
      <c r="P12" s="30">
        <v>1.5</v>
      </c>
      <c r="Q12" s="74">
        <f>+L12</f>
        <v>0</v>
      </c>
      <c r="R12" s="32">
        <f aca="true" t="shared" si="0" ref="R12:R28">Q12*P12</f>
        <v>0</v>
      </c>
      <c r="S12" s="8">
        <v>944</v>
      </c>
    </row>
    <row r="13" spans="2:18" ht="15" customHeight="1">
      <c r="B13" s="91"/>
      <c r="C13" s="130"/>
      <c r="D13" s="131"/>
      <c r="E13" s="132"/>
      <c r="F13" s="92"/>
      <c r="G13" s="93"/>
      <c r="H13" s="94"/>
      <c r="I13" s="124"/>
      <c r="J13" s="95"/>
      <c r="K13" s="28">
        <v>3</v>
      </c>
      <c r="L13" s="69"/>
      <c r="M13" s="69"/>
      <c r="N13" s="68"/>
      <c r="O13" s="20"/>
      <c r="P13" s="30">
        <v>1.5</v>
      </c>
      <c r="Q13" s="74">
        <f>+N13</f>
        <v>0</v>
      </c>
      <c r="R13" s="32">
        <f t="shared" si="0"/>
        <v>0</v>
      </c>
    </row>
    <row r="14" spans="2:18" ht="15">
      <c r="B14" s="91"/>
      <c r="C14" s="130"/>
      <c r="D14" s="131"/>
      <c r="E14" s="132"/>
      <c r="F14" s="92"/>
      <c r="G14" s="93"/>
      <c r="H14" s="94"/>
      <c r="I14" s="124"/>
      <c r="J14" s="95"/>
      <c r="K14" s="28">
        <v>4</v>
      </c>
      <c r="L14" s="69"/>
      <c r="M14" s="69"/>
      <c r="N14" s="68"/>
      <c r="O14" s="68"/>
      <c r="P14" s="30">
        <v>1.5</v>
      </c>
      <c r="Q14" s="74">
        <f>+L14</f>
        <v>0</v>
      </c>
      <c r="R14" s="32">
        <f t="shared" si="0"/>
        <v>0</v>
      </c>
    </row>
    <row r="15" spans="2:18" s="20" customFormat="1" ht="15">
      <c r="B15" s="96"/>
      <c r="C15" s="130"/>
      <c r="D15" s="131"/>
      <c r="E15" s="132"/>
      <c r="F15" s="97"/>
      <c r="G15" s="93"/>
      <c r="H15" s="94"/>
      <c r="I15" s="125"/>
      <c r="J15" s="95"/>
      <c r="K15" s="70">
        <v>5</v>
      </c>
      <c r="L15" s="69"/>
      <c r="M15" s="68"/>
      <c r="N15" s="68"/>
      <c r="O15" s="68"/>
      <c r="P15" s="30">
        <v>1.5</v>
      </c>
      <c r="Q15" s="74">
        <f aca="true" t="shared" si="1" ref="Q15:Q20">+L15</f>
        <v>0</v>
      </c>
      <c r="R15" s="71">
        <f t="shared" si="0"/>
        <v>0</v>
      </c>
    </row>
    <row r="16" spans="2:18" ht="15">
      <c r="B16" s="91"/>
      <c r="C16" s="130"/>
      <c r="D16" s="131"/>
      <c r="E16" s="132"/>
      <c r="F16" s="92"/>
      <c r="G16" s="93"/>
      <c r="H16" s="94"/>
      <c r="I16" s="124"/>
      <c r="J16" s="95"/>
      <c r="K16" s="28">
        <v>6</v>
      </c>
      <c r="L16" s="68"/>
      <c r="M16" s="29"/>
      <c r="N16" s="68"/>
      <c r="O16" s="68"/>
      <c r="P16" s="30">
        <v>1</v>
      </c>
      <c r="Q16" s="74">
        <f>+M16</f>
        <v>0</v>
      </c>
      <c r="R16" s="32">
        <f t="shared" si="0"/>
        <v>0</v>
      </c>
    </row>
    <row r="17" spans="2:18" ht="15">
      <c r="B17" s="91"/>
      <c r="C17" s="130"/>
      <c r="D17" s="131"/>
      <c r="E17" s="132"/>
      <c r="F17" s="92"/>
      <c r="G17" s="93"/>
      <c r="H17" s="94"/>
      <c r="I17" s="124"/>
      <c r="J17" s="95"/>
      <c r="K17" s="28">
        <v>7</v>
      </c>
      <c r="L17" s="68"/>
      <c r="M17" s="68"/>
      <c r="N17" s="68"/>
      <c r="O17" s="68"/>
      <c r="P17" s="30">
        <v>1</v>
      </c>
      <c r="Q17" s="74">
        <f>+M17</f>
        <v>0</v>
      </c>
      <c r="R17" s="32">
        <f t="shared" si="0"/>
        <v>0</v>
      </c>
    </row>
    <row r="18" spans="2:18" s="20" customFormat="1" ht="15">
      <c r="B18" s="96"/>
      <c r="C18" s="130"/>
      <c r="D18" s="131"/>
      <c r="E18" s="132"/>
      <c r="F18" s="97"/>
      <c r="G18" s="93"/>
      <c r="H18" s="94"/>
      <c r="I18" s="125"/>
      <c r="J18" s="95"/>
      <c r="K18" s="70">
        <v>8</v>
      </c>
      <c r="L18" s="68"/>
      <c r="M18" s="68"/>
      <c r="N18" s="68"/>
      <c r="O18" s="68"/>
      <c r="P18" s="30">
        <v>1</v>
      </c>
      <c r="Q18" s="74">
        <f t="shared" si="1"/>
        <v>0</v>
      </c>
      <c r="R18" s="71">
        <f t="shared" si="0"/>
        <v>0</v>
      </c>
    </row>
    <row r="19" spans="2:18" ht="15">
      <c r="B19" s="91"/>
      <c r="C19" s="130"/>
      <c r="D19" s="131"/>
      <c r="E19" s="132"/>
      <c r="F19" s="92"/>
      <c r="G19" s="93"/>
      <c r="H19" s="94"/>
      <c r="I19" s="124"/>
      <c r="J19" s="95"/>
      <c r="K19" s="28">
        <v>9</v>
      </c>
      <c r="L19" s="68"/>
      <c r="M19" s="68"/>
      <c r="N19" s="68"/>
      <c r="O19" s="68"/>
      <c r="P19" s="30">
        <v>1</v>
      </c>
      <c r="Q19" s="74">
        <f t="shared" si="1"/>
        <v>0</v>
      </c>
      <c r="R19" s="32">
        <f t="shared" si="0"/>
        <v>0</v>
      </c>
    </row>
    <row r="20" spans="2:18" ht="15">
      <c r="B20" s="91"/>
      <c r="C20" s="130"/>
      <c r="D20" s="131"/>
      <c r="E20" s="132"/>
      <c r="F20" s="92"/>
      <c r="G20" s="93"/>
      <c r="H20" s="94"/>
      <c r="I20" s="124"/>
      <c r="J20" s="95"/>
      <c r="K20" s="28">
        <v>10</v>
      </c>
      <c r="L20" s="68"/>
      <c r="M20" s="29"/>
      <c r="N20" s="29"/>
      <c r="O20" s="29"/>
      <c r="P20" s="30">
        <v>1</v>
      </c>
      <c r="Q20" s="74">
        <f t="shared" si="1"/>
        <v>0</v>
      </c>
      <c r="R20" s="32">
        <f t="shared" si="0"/>
        <v>0</v>
      </c>
    </row>
    <row r="21" spans="2:18" ht="15">
      <c r="B21" s="91"/>
      <c r="C21" s="130"/>
      <c r="D21" s="131"/>
      <c r="E21" s="132"/>
      <c r="F21" s="92"/>
      <c r="G21" s="93"/>
      <c r="H21" s="94"/>
      <c r="I21" s="124"/>
      <c r="J21" s="95"/>
      <c r="K21" s="28"/>
      <c r="L21" s="29"/>
      <c r="M21" s="29"/>
      <c r="N21" s="29"/>
      <c r="O21" s="29"/>
      <c r="P21" s="30">
        <v>1</v>
      </c>
      <c r="Q21" s="74">
        <f>+M21</f>
        <v>0</v>
      </c>
      <c r="R21" s="32">
        <f t="shared" si="0"/>
        <v>0</v>
      </c>
    </row>
    <row r="22" spans="2:18" ht="15">
      <c r="B22" s="91"/>
      <c r="C22" s="133"/>
      <c r="D22" s="134"/>
      <c r="E22" s="135"/>
      <c r="F22" s="92"/>
      <c r="G22" s="93"/>
      <c r="H22" s="94"/>
      <c r="I22" s="116"/>
      <c r="J22" s="95"/>
      <c r="K22" s="28"/>
      <c r="L22" s="29"/>
      <c r="M22" s="29"/>
      <c r="N22" s="29"/>
      <c r="O22" s="29"/>
      <c r="P22" s="30">
        <v>1</v>
      </c>
      <c r="Q22" s="74">
        <f>+L22</f>
        <v>0</v>
      </c>
      <c r="R22" s="32">
        <f t="shared" si="0"/>
        <v>0</v>
      </c>
    </row>
    <row r="23" spans="2:18" ht="15">
      <c r="B23" s="91"/>
      <c r="C23" s="133"/>
      <c r="D23" s="134"/>
      <c r="E23" s="135"/>
      <c r="F23" s="92"/>
      <c r="G23" s="93"/>
      <c r="H23" s="94"/>
      <c r="I23" s="116"/>
      <c r="J23" s="95"/>
      <c r="K23" s="121"/>
      <c r="L23" s="29"/>
      <c r="M23" s="29"/>
      <c r="N23" s="29"/>
      <c r="O23" s="29"/>
      <c r="P23" s="30">
        <v>1</v>
      </c>
      <c r="Q23" s="74">
        <f>+M23</f>
        <v>0</v>
      </c>
      <c r="R23" s="32">
        <f t="shared" si="0"/>
        <v>0</v>
      </c>
    </row>
    <row r="24" spans="2:18" ht="15">
      <c r="B24" s="112">
        <v>14</v>
      </c>
      <c r="C24" s="133"/>
      <c r="D24" s="134"/>
      <c r="E24" s="135"/>
      <c r="F24" s="113"/>
      <c r="G24" s="114"/>
      <c r="H24" s="115">
        <f>R24</f>
        <v>0</v>
      </c>
      <c r="I24" s="116">
        <v>0</v>
      </c>
      <c r="J24" s="117">
        <f>F24*H24*(1-I24/100)</f>
        <v>0</v>
      </c>
      <c r="K24" s="118">
        <v>14</v>
      </c>
      <c r="L24" s="29"/>
      <c r="M24" s="29"/>
      <c r="N24" s="29"/>
      <c r="O24" s="29"/>
      <c r="P24" s="30">
        <v>1.4</v>
      </c>
      <c r="Q24" s="74">
        <f>L24</f>
        <v>0</v>
      </c>
      <c r="R24" s="32">
        <f t="shared" si="0"/>
        <v>0</v>
      </c>
    </row>
    <row r="25" spans="2:18" ht="15">
      <c r="B25" s="112">
        <v>15</v>
      </c>
      <c r="C25" s="133"/>
      <c r="D25" s="134"/>
      <c r="E25" s="135"/>
      <c r="F25" s="113"/>
      <c r="G25" s="114"/>
      <c r="H25" s="115">
        <f>R25</f>
        <v>0</v>
      </c>
      <c r="I25" s="116">
        <v>0</v>
      </c>
      <c r="J25" s="117">
        <f>F25*H25*(1-I25/100)</f>
        <v>0</v>
      </c>
      <c r="K25" s="118">
        <v>15</v>
      </c>
      <c r="L25" s="29"/>
      <c r="M25" s="29"/>
      <c r="N25" s="29"/>
      <c r="O25" s="29"/>
      <c r="P25" s="30">
        <v>1.4</v>
      </c>
      <c r="Q25" s="74">
        <v>0</v>
      </c>
      <c r="R25" s="32">
        <f t="shared" si="0"/>
        <v>0</v>
      </c>
    </row>
    <row r="26" spans="2:18" ht="15">
      <c r="B26" s="112">
        <v>16</v>
      </c>
      <c r="C26" s="133"/>
      <c r="D26" s="134"/>
      <c r="E26" s="135"/>
      <c r="F26" s="113"/>
      <c r="G26" s="114"/>
      <c r="H26" s="115">
        <f>VLOOKUP(B26,COTIZADO,8,FALSE)</f>
        <v>0</v>
      </c>
      <c r="I26" s="116">
        <v>0</v>
      </c>
      <c r="J26" s="117">
        <f>F26*H26*(1-I26/100)</f>
        <v>0</v>
      </c>
      <c r="K26" s="118">
        <v>16</v>
      </c>
      <c r="L26" s="29"/>
      <c r="M26" s="29"/>
      <c r="N26" s="29"/>
      <c r="O26" s="29"/>
      <c r="P26" s="30">
        <v>1.4</v>
      </c>
      <c r="Q26" s="74">
        <v>0</v>
      </c>
      <c r="R26" s="32">
        <f t="shared" si="0"/>
        <v>0</v>
      </c>
    </row>
    <row r="27" spans="2:18" ht="15">
      <c r="B27" s="112">
        <v>17</v>
      </c>
      <c r="C27" s="133"/>
      <c r="D27" s="134"/>
      <c r="E27" s="135"/>
      <c r="F27" s="113"/>
      <c r="G27" s="114"/>
      <c r="H27" s="115">
        <f>VLOOKUP(B27,COTIZADO,8,FALSE)</f>
        <v>0</v>
      </c>
      <c r="I27" s="116">
        <v>0</v>
      </c>
      <c r="J27" s="117">
        <f>F27*H27*(1-I27/100)</f>
        <v>0</v>
      </c>
      <c r="K27" s="118">
        <v>17</v>
      </c>
      <c r="L27" s="29"/>
      <c r="M27" s="29"/>
      <c r="N27" s="29"/>
      <c r="O27" s="29"/>
      <c r="P27" s="30">
        <v>1.4</v>
      </c>
      <c r="Q27" s="74">
        <v>0</v>
      </c>
      <c r="R27" s="32">
        <f t="shared" si="0"/>
        <v>0</v>
      </c>
    </row>
    <row r="28" spans="2:18" ht="15.75" thickBot="1">
      <c r="B28" s="112">
        <v>18</v>
      </c>
      <c r="C28" s="98"/>
      <c r="D28" s="99"/>
      <c r="E28" s="100"/>
      <c r="F28" s="113"/>
      <c r="G28" s="114"/>
      <c r="H28" s="115">
        <f>VLOOKUP(B28,COTIZADO,8,FALSE)</f>
        <v>0</v>
      </c>
      <c r="I28" s="119">
        <v>0</v>
      </c>
      <c r="J28" s="120">
        <f>F28*H28*(1-I28/100)</f>
        <v>0</v>
      </c>
      <c r="K28" s="118">
        <v>18</v>
      </c>
      <c r="L28" s="29"/>
      <c r="M28" s="29"/>
      <c r="N28" s="29"/>
      <c r="O28" s="29"/>
      <c r="P28" s="30">
        <v>1.4</v>
      </c>
      <c r="Q28" s="74">
        <v>0</v>
      </c>
      <c r="R28" s="32">
        <f t="shared" si="0"/>
        <v>0</v>
      </c>
    </row>
    <row r="29" spans="2:17" ht="15">
      <c r="B29" s="38" t="s">
        <v>17</v>
      </c>
      <c r="C29" s="39"/>
      <c r="D29" s="63" t="s">
        <v>682</v>
      </c>
      <c r="E29" s="63"/>
      <c r="F29" s="64"/>
      <c r="G29" s="40" t="s">
        <v>3</v>
      </c>
      <c r="H29" s="41"/>
      <c r="I29" s="42"/>
      <c r="J29" s="43">
        <f>SUM(J11:J28)</f>
        <v>76500</v>
      </c>
      <c r="Q29" s="8">
        <v>0</v>
      </c>
    </row>
    <row r="30" spans="2:10" ht="15">
      <c r="B30" s="44"/>
      <c r="C30" s="126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76500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14535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91035</v>
      </c>
    </row>
    <row r="37" ht="15">
      <c r="D37" s="62"/>
    </row>
  </sheetData>
  <sheetProtection formatCells="0"/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rintOptions/>
  <pageMargins left="0.25" right="0.25" top="0.75" bottom="0.75" header="0.3" footer="0.3"/>
  <pageSetup fitToHeight="1" fitToWidth="1" horizontalDpi="600" verticalDpi="600" orientation="portrait" paperSize="9" scale="98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zoomScalePageLayoutView="0" workbookViewId="0" topLeftCell="A1">
      <pane ySplit="1" topLeftCell="A117" activePane="bottomLeft" state="frozen"/>
      <selection pane="topLeft" activeCell="B1" sqref="B1"/>
      <selection pane="bottomLeft" activeCell="B134" sqref="B134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spans="1:9" ht="15">
      <c r="A134">
        <v>132</v>
      </c>
      <c r="B134" s="33" t="s">
        <v>675</v>
      </c>
      <c r="C134" t="s">
        <v>679</v>
      </c>
      <c r="E134" t="s">
        <v>680</v>
      </c>
      <c r="F134" t="s">
        <v>64</v>
      </c>
      <c r="G134" t="s">
        <v>28</v>
      </c>
      <c r="I134" t="s">
        <v>673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2015-07-02T20:33:45Z</cp:lastPrinted>
  <dcterms:created xsi:type="dcterms:W3CDTF">2013-07-12T05:01:37Z</dcterms:created>
  <dcterms:modified xsi:type="dcterms:W3CDTF">2015-07-02T20:34:02Z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