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5" i="1" l="1"/>
  <c r="Q22" i="1"/>
  <c r="Q21" i="1"/>
  <c r="Q20" i="1"/>
  <c r="Q19" i="1"/>
  <c r="Q17" i="1"/>
  <c r="Q18" i="1"/>
  <c r="Q16" i="1"/>
  <c r="Q11" i="1" l="1"/>
  <c r="Q13" i="1" l="1"/>
  <c r="Q14" i="1"/>
  <c r="Q12" i="1" l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<sst xmlns="http://schemas.openxmlformats.org/spreadsheetml/2006/main" count="1113" uniqueCount="766">
  <si>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</si>
  <si>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</si>
  <si>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</si>
  <si>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</si>
  <si>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</si>
  <si>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</si>
  <si>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</si>
  <si>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</si>
  <si>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</si>
  <si>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</si>
  <si>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</si>
  <si>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</si>
  <si>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</si>
  <si>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</si>
  <si>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</si>
  <si>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</si>
  <si>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</si>
  <si>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</si>
  <si>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</si>
  <si>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</si>
  <si>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</si>
  <si>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</si>
  <si>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</si>
  <si>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</si>
  <si>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</si>
  <si>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</si>
  <si>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</si>
  <si>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</si>
  <si>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</si>
  <si>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</si>
  <si>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</si>
  <si>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</si>
  <si>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</si>
  <si>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</si>
  <si>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</si>
  <si>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</si>
  <si>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</si>
  <si>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</si>
  <si>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</si>
  <si>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</si>
  <si>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</si>
  <si>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</si>
  <si>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</si>
  <si>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</si>
  <si>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</si>
  <si>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</si>
  <si>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</si>
  <si>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</si>
  <si>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</si>
  <si>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</si>
  <si>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</si>
  <si>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</si>
  <si>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</si>
  <si>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</si>
  <si>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</si>
  <si>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</si>
  <si>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</si>
  <si>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</si>
  <si>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</si>
  <si>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</si>
  <si>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</si>
  <si>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</si>
  <si>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</si>
  <si>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</si>
  <si>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</si>
  <si>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</si>
  <si>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</si>
  <si>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</si>
  <si>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</si>
  <si>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</si>
  <si>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</si>
  <si>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</si>
  <si>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</si>
  <si>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</si>
  <si>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</si>
  <si>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</si>
  <si>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</si>
  <si>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</si>
  <si>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</si>
  <si>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</si>
  <si>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</si>
  <si>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</si>
  <si>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</si>
  <si>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</si>
  <si>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</si>
  <si>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</si>
  <si>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</si>
  <si>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</si>
  <si>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</si>
  <si>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</si>
  <si>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</si>
  <si>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</si>
  <si>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</si>
  <si>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</si>
  <si>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</si>
  <si>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</si>
  <si>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</si>
  <si>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</si>
  <si>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</si>
  <si>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</si>
  <si>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</si>
  <si>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</si>
  <si>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</si>
  <si>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</si>
  <si>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</si>
  <si>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</si>
  <si>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</si>
  <si>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</si>
  <si>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</si>
  <si>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</si>
  <si>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</si>
  <si>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</si>
  <si>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</si>
  <si>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</si>
  <si>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</si>
  <si>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</si>
  <si>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</si>
  <si>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</si>
  <si>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</si>
  <si>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</si>
  <si>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</si>
  <si>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</si>
  <si>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</si>
  <si>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</si>
  <si>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</si>
  <si>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</si>
  <si>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</si>
  <si>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</si>
  <si>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</si>
  <si>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</si>
  <si>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</si>
  <si>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</si>
  <si>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</si>
  <si>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</si>
  <si>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</si>
  <si>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</si>
  <si>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</si>
  <si>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</si>
  <si>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</si>
  <si>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</si>
  <si>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</si>
  <si>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</si>
  <si>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</si>
  <si>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</si>
  <si>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</si>
  <si>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</si>
  <si>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</si>
  <si>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</si>
  <si>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</si>
  <si>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</si>
  <si>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</si>
  <si>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</si>
  <si>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</si>
  <si>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</si>
  <si>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</si>
  <si>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</si>
  <si>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</si>
  <si>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</si>
  <si>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</si>
  <si>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</si>
  <si>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</si>
  <si>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</si>
  <si>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</si>
  <si>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</si>
  <si>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</si>
  <si>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</si>
  <si>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</si>
  <si>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</si>
  <si>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</si>
  <si>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</si>
  <si>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</si>
  <si>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</si>
  <si>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</si>
  <si>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</si>
  <si>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</si>
  <si>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</si>
  <si>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</si>
  <si>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</si>
  <si>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</si>
  <si>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</si>
  <si>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</si>
  <si>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</si>
  <si>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</si>
  <si>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</si>
  <si>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</si>
  <si>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</si>
  <si>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</si>
  <si>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</si>
  <si>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</si>
  <si>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</si>
  <si>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</si>
  <si>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</si>
  <si>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</si>
  <si>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</si>
  <si>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</si>
  <si>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</si>
  <si>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</si>
  <si>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</si>
  <si>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</si>
  <si>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</si>
  <si>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</si>
  <si>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</si>
  <si>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</si>
  <si>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</si>
  <si>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</si>
  <si>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</si>
  <si>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</si>
  <si>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</si>
  <si>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</si>
  <si>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</si>
  <si>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</si>
  <si>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</si>
  <si>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</si>
  <si>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</si>
  <si>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</si>
  <si>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</si>
  <si>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</si>
  <si>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</si>
  <si>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</si>
  <si>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</si>
  <si>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</si>
  <si>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</si>
  <si>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</si>
  <si>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</si>
  <si>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</si>
  <si>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</si>
  <si>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</si>
  <si>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</si>
  <si>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</si>
  <si>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</si>
  <si>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</si>
  <si>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</si>
  <si>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</si>
  <si>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</si>
  <si>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</si>
  <si>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</si>
  <si>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</si>
  <si>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</si>
  <si>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</si>
  <si>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</si>
  <si>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</si>
  <si>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</si>
  <si>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</si>
  <si>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</si>
  <si>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</si>
  <si>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</si>
  <si>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</si>
  <si>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</si>
  <si>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</si>
  <si>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</si>
  <si>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</si>
  <si>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</si>
  <si>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</si>
  <si>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</si>
  <si>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</si>
  <si>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</si>
  <si>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</si>
  <si>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</si>
  <si>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</si>
  <si>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</si>
  <si>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</si>
  <si>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</si>
  <si>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</si>
  <si>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</si>
  <si>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</si>
  <si>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</si>
  <si>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</si>
  <si>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</si>
  <si>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</si>
  <si>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</si>
  <si>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</si>
  <si>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</si>
  <si>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</si>
  <si>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</si>
  <si>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</si>
  <si>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</si>
  <si>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</si>
  <si>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</si>
  <si>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</si>
  <si>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</si>
  <si>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</si>
  <si>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</si>
  <si>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</si>
  <si>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</si>
  <si>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</si>
  <si>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</si>
  <si>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</si>
  <si>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</si>
  <si>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</si>
  <si>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</si>
  <si>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</si>
  <si>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</si>
  <si>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</si>
  <si>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</si>
  <si>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</si>
  <si>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</si>
  <si>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</si>
  <si>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</si>
  <si>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</si>
  <si>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</si>
  <si>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</si>
  <si>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</si>
  <si>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</si>
  <si>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</si>
  <si>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</si>
  <si>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</si>
  <si>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</si>
  <si>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</si>
  <si>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</si>
  <si>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</si>
  <si>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</si>
  <si>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</si>
  <si>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</si>
  <si>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</si>
  <si>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</si>
  <si>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</si>
  <si>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</si>
  <si>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</si>
  <si>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</si>
  <si>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</si>
  <si>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</si>
  <si>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</si>
  <si>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</si>
  <si>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</si>
  <si>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</si>
  <si>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</si>
  <si>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</si>
  <si>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</si>
  <si>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</si>
  <si>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</si>
  <si>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</si>
  <si>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</si>
  <si>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</si>
  <si>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</si>
  <si>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</si>
  <si>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</si>
  <si>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</si>
  <si>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</si>
  <si>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</si>
  <si>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</si>
  <si>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</si>
  <si>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</si>
  <si>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</si>
  <si>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</si>
  <si>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</si>
  <si>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</si>
  <si>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</si>
  <si>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</si>
  <si>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</si>
  <si>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</si>
  <si>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</si>
  <si>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</si>
  <si>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</si>
  <si>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</si>
  <si>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</si>
  <si>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</si>
  <si>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</si>
  <si>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</si>
  <si>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</si>
  <si>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</si>
  <si>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</si>
  <si>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</si>
  <si>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</si>
  <si>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</si>
  <si>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</si>
  <si>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</si>
  <si>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</si>
  <si>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</si>
  <si>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</si>
  <si>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</si>
  <si>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</si>
  <si>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</si>
  <si>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</si>
  <si>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</si>
  <si>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</si>
  <si>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</si>
  <si>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</si>
  <si>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</si>
  <si>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</si>
  <si>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</si>
  <si>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</si>
  <si>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</si>
  <si>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</si>
  <si>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</si>
  <si>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</si>
  <si>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</si>
  <si>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</si>
  <si>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</si>
  <si>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</si>
  <si>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</si>
  <si>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</si>
  <si>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</si>
  <si>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</si>
  <si>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</si>
  <si>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</si>
  <si>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</si>
  <si>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</si>
  <si>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</si>
  <si>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</si>
  <si>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</si>
  <si>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</si>
  <si>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</si>
  <si>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</si>
  <si>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</si>
  <si>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</si>
  <si>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</si>
  <si>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</si>
  <si>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</si>
  <si>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</si>
  <si>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</si>
  <si>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</si>
  <si>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</si>
  <si>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</si>
  <si>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</si>
  <si>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</si>
  <si>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</si>
  <si>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</si>
  <si>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</si>
  <si>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</si>
  <si>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</si>
  <si>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</si>
  <si>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</si>
  <si>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</si>
  <si>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</si>
  <si>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</si>
  <si>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</si>
  <si>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</si>
  <si>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</si>
  <si>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</si>
  <si>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</si>
  <si>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</si>
  <si>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</si>
  <si>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</si>
  <si>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</si>
  <si>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</si>
  <si>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</si>
  <si>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</si>
  <si>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</si>
  <si>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</si>
  <si>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</si>
  <si>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</si>
  <si>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</si>
  <si>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</si>
  <si>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</si>
  <si>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</si>
  <si>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</si>
  <si>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</si>
  <si>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</si>
  <si>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</si>
  <si>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</si>
  <si>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</si>
  <si>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</si>
  <si>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</si>
  <si>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</si>
  <si>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</si>
  <si>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</si>
  <si>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</si>
  <si>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</si>
  <si>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</si>
  <si>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</si>
  <si>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</si>
  <si>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</si>
  <si>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</si>
  <si>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</si>
  <si>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</si>
  <si>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</si>
  <si>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</si>
  <si>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</si>
  <si>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</si>
  <si>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</si>
  <si>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</si>
  <si>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</si>
  <si>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</si>
  <si>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</si>
  <si>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</si>
  <si>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</si>
  <si>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</si>
  <si>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</si>
  <si>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</si>
  <si>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</si>
  <si>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</si>
  <si>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</si>
  <si>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</si>
  <si>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</si>
  <si>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</si>
  <si>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</si>
  <si>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</si>
  <si>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</si>
  <si>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</si>
  <si>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</si>
  <si>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</si>
  <si>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</si>
  <si>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</si>
  <si>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</si>
  <si>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</si>
  <si>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</si>
  <si>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</si>
  <si>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</si>
  <si>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</si>
  <si>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</si>
  <si>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</si>
  <si>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</si>
  <si>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</si>
  <si>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</si>
  <si>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</si>
  <si>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</si>
  <si>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</si>
  <si>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</si>
  <si>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</si>
  <si>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</si>
  <si>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</si>
  <si>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</si>
  <si>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</si>
  <si>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</si>
  <si>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</si>
  <si>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</si>
  <si>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</si>
  <si>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</si>
  <si>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</si>
  <si>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</si>
  <si>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</si>
  <si>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</si>
  <si>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</si>
  <si>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</si>
  <si>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</si>
  <si>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</si>
  <si>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</si>
  <si>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</si>
  <si>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</si>
  <si>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</si>
  <si>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</si>
  <si>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</si>
  <si>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</si>
  <si>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</si>
  <si>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</si>
  <si>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</si>
  <si>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</si>
  <si>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</si>
  <si>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</si>
  <si>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</si>
  <si>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</si>
  <si>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</si>
  <si>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</si>
  <si>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</si>
  <si>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</si>
  <si>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</si>
  <si>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</si>
  <si>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</si>
  <si>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</si>
  <si>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</si>
  <si>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</si>
  <si>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</si>
  <si>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</si>
  <si>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</si>
  <si>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</si>
  <si>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</si>
  <si>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</si>
  <si>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</si>
  <si>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</si>
  <si>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</si>
  <si>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</si>
  <si>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</si>
  <si>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</si>
  <si>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</si>
  <si>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</si>
  <si>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</si>
  <si>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</si>
  <si>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</si>
  <si>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</si>
  <si>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</si>
  <si>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</si>
  <si>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</si>
  <si>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</si>
  <si>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</si>
  <si>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</si>
  <si>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</si>
  <si>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</si>
  <si>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</si>
  <si>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</si>
  <si>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</si>
  <si>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</si>
  <si>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</si>
  <si>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</si>
  <si>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</si>
  <si>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</si>
  <si>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</si>
  <si>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</si>
  <si>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</si>
  <si>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</si>
  <si>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</si>
  <si>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</si>
  <si>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</si>
  <si>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</si>
  <si>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</si>
  <si>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</si>
  <si>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</si>
  <si>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</si>
  <si>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</si>
  <si>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</si>
  <si>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</si>
  <si>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</si>
  <si>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</si>
  <si>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</si>
  <si>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</si>
  <si>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</si>
  <si>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</si>
  <si>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</si>
  <si>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</si>
  <si>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</si>
  <si>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</si>
  <si>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</si>
  <si>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</si>
  <si>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</si>
  <si>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</si>
  <si>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</si>
  <si>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</si>
  <si>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</si>
  <si>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</si>
  <si>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</si>
  <si>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</si>
  <si>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</si>
  <si>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</si>
  <si>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</si>
  <si>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</si>
  <si>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</si>
  <si>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</si>
  <si>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</si>
  <si>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</si>
  <si>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</si>
  <si>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</si>
  <si>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</si>
  <si>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</si>
  <si>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</si>
  <si>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</si>
  <si>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</si>
  <si>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</si>
  <si>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</si>
  <si>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</si>
  <si>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</si>
  <si>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</si>
  <si>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</si>
  <si>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</si>
  <si>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</si>
  <si>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</si>
  <si>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</si>
  <si>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</si>
  <si>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</si>
  <si>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</si>
  <si>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</si>
  <si>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</si>
  <si>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</si>
  <si>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</si>
  <si>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</si>
  <si>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</si>
  <si>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</si>
  <si>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</si>
  <si>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</si>
  <si>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</si>
  <si>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</si>
  <si>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</si>
  <si>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</si>
  <si>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</si>
  <si>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</si>
  <si>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</si>
  <si>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</si>
  <si>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</si>
  <si>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</si>
  <si>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</si>
  <si>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</si>
  <si>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</si>
  <si>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</si>
  <si>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</si>
  <si>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</si>
  <si>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</si>
  <si>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</si>
  <si>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</si>
  <si>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</si>
  <si>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</si>
  <si>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</si>
  <si>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</si>
  <si>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</si>
  <si>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</si>
  <si>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</si>
  <si>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</si>
  <si>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</si>
  <si>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</si>
  <si>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</si>
  <si>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</si>
  <si>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</si>
  <si>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</si>
  <si>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</si>
  <si>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</si>
  <si>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</si>
  <si>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</si>
  <si>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</si>
  <si>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</si>
  <si>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</si>
  <si>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</si>
  <si>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</si>
  <si>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</si>
  <si>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</si>
  <si>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</si>
  <si>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</si>
  <si>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</si>
  <si>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</si>
  <si>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</si>
  <si>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</si>
  <si>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</si>
  <si>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</si>
  <si>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</si>
  <si>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</si>
  <si>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</si>
  <si>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</si>
  <si>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</si>
  <si>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</si>
  <si>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</si>
  <si>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</si>
  <si>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</si>
  <si>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</si>
  <si>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</si>
  <si>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</si>
  <si>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</si>
  <si>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</si>
  <si>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</si>
  <si>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</si>
  <si>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</si>
  <si>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</si>
  <si>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</si>
  <si>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</si>
  <si>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</si>
  <si>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</si>
  <si>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</si>
  <si>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</si>
  <si>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</si>
  <si>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</si>
  <si>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</si>
  <si>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</si>
  <si>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</si>
  <si>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</si>
  <si>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</si>
  <si>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</si>
  <si>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</si>
  <si>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</si>
  <si>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</si>
  <si>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</si>
  <si>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</si>
  <si>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</si>
  <si>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</si>
  <si>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</si>
  <si>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</si>
  <si>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</si>
  <si>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</si>
  <si>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</si>
  <si>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</si>
  <si>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</si>
  <si>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</si>
  <si>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</si>
  <si>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</si>
  <si>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</si>
  <si>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</si>
  <si>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</si>
  <si>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</si>
  <si>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</si>
  <si>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</si>
  <si>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ALLEN</t>
  </si>
  <si>
    <t>NIPLE MANGUERA NPT SS316 1/4" 150LBS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</si>
</sst>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73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F6" sqref="F6:H6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2739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693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27267600</v>
      </c>
      <c r="K4" s="20"/>
    </row>
    <row r="5" spans="2:21" x14ac:dyDescent="0.25">
      <c r="B5" s="36"/>
      <c r="C5" s="37"/>
      <c r="D5" s="38"/>
      <c r="E5" s="119" t="str">
        <f>VLOOKUP(D4,CLIENTES,4,FALSE)</f>
        <v>Camino Lonquén 10707 Maipú</v>
      </c>
      <c r="F5" s="119"/>
      <c r="G5" s="119"/>
      <c r="H5" s="119"/>
      <c r="I5" s="119"/>
      <c r="J5" s="12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Plasticos Hoffens S.A.</v>
      </c>
      <c r="E6" s="37" t="s">
        <v>7</v>
      </c>
      <c r="F6" s="121" t="str">
        <f>VLOOKUP(D4,CLIENTES,5,FALSE)</f>
        <v>MAIPU</v>
      </c>
      <c r="G6" s="121"/>
      <c r="H6" s="121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1" t="str">
        <f>VLOOKUP(D4,CLIENTES,6,FALSE)</f>
        <v>STGO</v>
      </c>
      <c r="G7" s="121"/>
      <c r="H7" s="121"/>
      <c r="I7" s="37" t="s">
        <v>24</v>
      </c>
      <c r="J7" s="41">
        <f>VLOOKUP(D4,CLIENTES,8,FALSE)</f>
        <v>0</v>
      </c>
    </row>
    <row r="8" spans="2:21" ht="15.75" thickBot="1" x14ac:dyDescent="0.3">
      <c r="B8" s="117" t="s">
        <v>26</v>
      </c>
      <c r="C8" s="118"/>
      <c r="D8" s="91" t="str">
        <f>VLOOKUP(D4,CLIENTES,7,FALSE)</f>
        <v>30 dias</v>
      </c>
      <c r="E8" s="37" t="s">
        <v>11</v>
      </c>
      <c r="F8" s="121" t="str">
        <f>VLOOKUP(D4,CLIENTES,12,FALSE)</f>
        <v>Jaime Guzman</v>
      </c>
      <c r="G8" s="121"/>
      <c r="H8" s="121"/>
      <c r="I8" s="37" t="s">
        <v>14</v>
      </c>
      <c r="J8" s="42">
        <f ca="1">TODAY()</f>
        <v>42179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1" t="s">
        <v>22</v>
      </c>
      <c r="D10" s="112"/>
      <c r="E10" s="11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764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4" t="s">
        <v>765</v>
      </c>
      <c r="D11" s="115"/>
      <c r="E11" s="116"/>
      <c r="F11" s="103">
        <v>40</v>
      </c>
      <c r="G11" s="103" t="s">
        <v>21</v>
      </c>
      <c r="H11" s="104">
        <f>VLOOKUP(B11,COTIZADO,8,FALSE)</f>
        <v>810</v>
      </c>
      <c r="I11" s="105">
        <v>0</v>
      </c>
      <c r="J11" s="106">
        <f t="shared" ref="J11:J28" si="0">F11*H11*(1-I11/100)</f>
        <v>32400</v>
      </c>
      <c r="K11" s="28">
        <v>1</v>
      </c>
      <c r="L11" s="84">
        <v>540</v>
      </c>
      <c r="M11" s="95"/>
      <c r="N11" s="96"/>
      <c r="P11" s="87">
        <v>1.5</v>
      </c>
      <c r="Q11" s="88">
        <f>L11</f>
        <v>540</v>
      </c>
      <c r="R11" s="89">
        <f>Q11*P11</f>
        <v>810</v>
      </c>
    </row>
    <row r="12" spans="2:21" ht="15" customHeight="1" x14ac:dyDescent="0.25">
      <c r="B12" s="110">
        <v>2</v>
      </c>
      <c r="C12" s="114"/>
      <c r="D12" s="115"/>
      <c r="E12" s="116"/>
      <c r="F12" s="52"/>
      <c r="G12" s="52"/>
      <c r="H12" s="107">
        <f t="shared" ref="H12:H28" si="1">VLOOKUP(B12,COTIZADO,8,FALSE)</f>
        <v>0</v>
      </c>
      <c r="I12" s="108">
        <v>0</v>
      </c>
      <c r="J12" s="109">
        <f t="shared" si="0"/>
        <v>0</v>
      </c>
      <c r="K12" s="28">
        <v>2</v>
      </c>
      <c r="O12" s="96"/>
      <c r="P12" s="87">
        <v>1.5</v>
      </c>
      <c r="Q12" s="88">
        <f>L12</f>
        <v>0</v>
      </c>
      <c r="R12" s="89">
        <f t="shared" ref="R12:R28" si="2">Q12*P12</f>
        <v>0</v>
      </c>
    </row>
    <row r="13" spans="2:21" ht="15" customHeight="1" x14ac:dyDescent="0.25">
      <c r="B13" s="110">
        <v>3</v>
      </c>
      <c r="C13" s="114"/>
      <c r="D13" s="115"/>
      <c r="E13" s="116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M13" s="95"/>
      <c r="O13" s="96"/>
      <c r="P13" s="87">
        <v>1.5</v>
      </c>
      <c r="Q13" s="88">
        <f t="shared" ref="Q13:Q17" si="3">L13</f>
        <v>0</v>
      </c>
      <c r="R13" s="89">
        <f t="shared" si="2"/>
        <v>0</v>
      </c>
    </row>
    <row r="14" spans="2:21" x14ac:dyDescent="0.25">
      <c r="B14" s="110">
        <v>4</v>
      </c>
      <c r="C14" s="114"/>
      <c r="D14" s="115"/>
      <c r="E14" s="116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O14" s="96"/>
      <c r="P14" s="87">
        <v>1.5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4"/>
      <c r="D15" s="115"/>
      <c r="E15" s="116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95"/>
      <c r="M15" s="84"/>
      <c r="N15" s="84"/>
      <c r="O15" s="96"/>
      <c r="P15" s="87">
        <v>1.5</v>
      </c>
      <c r="Q15" s="88">
        <f>N15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4"/>
      <c r="D16" s="115"/>
      <c r="E16" s="116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>L16</f>
        <v>0</v>
      </c>
      <c r="R16" s="89">
        <f t="shared" si="2"/>
        <v>0</v>
      </c>
    </row>
    <row r="17" spans="2:19" x14ac:dyDescent="0.25">
      <c r="B17" s="110">
        <v>7</v>
      </c>
      <c r="C17" s="114"/>
      <c r="D17" s="115"/>
      <c r="E17" s="116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ref="Q17:Q18" si="4">L17</f>
        <v>0</v>
      </c>
      <c r="R17" s="89">
        <f t="shared" si="2"/>
        <v>0</v>
      </c>
    </row>
    <row r="18" spans="2:19" s="20" customFormat="1" x14ac:dyDescent="0.25">
      <c r="B18" s="110">
        <v>8</v>
      </c>
      <c r="C18" s="114"/>
      <c r="D18" s="115"/>
      <c r="E18" s="116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si="4"/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4"/>
      <c r="D19" s="115"/>
      <c r="E19" s="116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4"/>
      <c r="D20" s="115"/>
      <c r="E20" s="116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4"/>
      <c r="D21" s="115"/>
      <c r="E21" s="116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4"/>
      <c r="D22" s="115"/>
      <c r="E22" s="116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4"/>
      <c r="D23" s="115"/>
      <c r="E23" s="116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18:Q28" si="5">L23</f>
        <v>0</v>
      </c>
      <c r="R23" s="89">
        <f t="shared" si="2"/>
        <v>0</v>
      </c>
    </row>
    <row r="24" spans="2:19" x14ac:dyDescent="0.25">
      <c r="B24" s="110">
        <v>14</v>
      </c>
      <c r="C24" s="114"/>
      <c r="D24" s="115"/>
      <c r="E24" s="116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4"/>
      <c r="D25" s="115"/>
      <c r="E25" s="116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4"/>
      <c r="D26" s="115"/>
      <c r="E26" s="116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5"/>
        <v>0</v>
      </c>
      <c r="R26" s="89">
        <f t="shared" si="2"/>
        <v>0</v>
      </c>
    </row>
    <row r="27" spans="2:19" x14ac:dyDescent="0.25">
      <c r="B27" s="110">
        <v>17</v>
      </c>
      <c r="C27" s="114"/>
      <c r="D27" s="115"/>
      <c r="E27" s="116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4"/>
      <c r="D28" s="115"/>
      <c r="E28" s="116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668</v>
      </c>
      <c r="C29" s="54"/>
      <c r="D29" s="97" t="s">
        <v>759</v>
      </c>
      <c r="E29" s="98"/>
      <c r="F29" s="80"/>
      <c r="G29" s="55" t="s">
        <v>3</v>
      </c>
      <c r="H29" s="56"/>
      <c r="I29" s="57"/>
      <c r="J29" s="58">
        <f>SUM(J11:J28)</f>
        <v>32400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760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2"/>
      <c r="E31" s="118"/>
      <c r="F31" s="66"/>
      <c r="G31" s="67" t="s">
        <v>4</v>
      </c>
      <c r="H31" s="60"/>
      <c r="I31" s="68"/>
      <c r="J31" s="65">
        <f>J29-J30</f>
        <v>32400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6156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38556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Normal="100" workbookViewId="0">
      <pane ySplit="1" topLeftCell="A2" activePane="bottomLeft" state="frozen"/>
      <selection activeCell="B1" sqref="B1"/>
      <selection pane="bottomLeft" activeCell="B102" sqref="B10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1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753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  <c r="B153" s="30" t="s">
        <v>747</v>
      </c>
      <c r="C153" t="s">
        <v>749</v>
      </c>
      <c r="I153" t="s">
        <v>748</v>
      </c>
      <c r="M153" t="s">
        <v>568</v>
      </c>
    </row>
    <row r="154" spans="1:13" hidden="1" x14ac:dyDescent="0.25">
      <c r="A154">
        <v>156</v>
      </c>
      <c r="B154" s="30" t="s">
        <v>751</v>
      </c>
      <c r="C154" t="s">
        <v>750</v>
      </c>
      <c r="I154" t="s">
        <v>752</v>
      </c>
      <c r="M154" t="s">
        <v>568</v>
      </c>
    </row>
    <row r="155" spans="1:13" hidden="1" x14ac:dyDescent="0.25">
      <c r="A155">
        <v>157</v>
      </c>
      <c r="B155" s="30" t="s">
        <v>755</v>
      </c>
      <c r="C155" t="s">
        <v>754</v>
      </c>
      <c r="H155" t="s">
        <v>756</v>
      </c>
      <c r="M155" t="s">
        <v>568</v>
      </c>
    </row>
    <row r="156" spans="1:13" hidden="1" x14ac:dyDescent="0.25">
      <c r="A156">
        <v>158</v>
      </c>
      <c r="B156" s="30" t="s">
        <v>757</v>
      </c>
      <c r="C156" t="s">
        <v>758</v>
      </c>
      <c r="H156" t="s">
        <v>756</v>
      </c>
      <c r="I156" t="s">
        <v>758</v>
      </c>
      <c r="M156" t="s">
        <v>568</v>
      </c>
    </row>
    <row r="157" spans="1:13" hidden="1" x14ac:dyDescent="0.25">
      <c r="A157">
        <v>159</v>
      </c>
      <c r="B157" s="30" t="s">
        <v>762</v>
      </c>
      <c r="C157" t="s">
        <v>761</v>
      </c>
      <c r="H157" t="s">
        <v>756</v>
      </c>
      <c r="I157" t="s">
        <v>763</v>
      </c>
      <c r="M157" t="s">
        <v>568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 t="s">
        <v>594</v>
      </c>
    </row>
  </sheetData>
  <autoFilter ref="A1:M283">
    <filterColumn colId="2">
      <filters>
        <filter val="Plasticos Hoffens S.A.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2015-06-24T15:06:26Z</cp:lastPrinted>
  <dcterms:created xsi:type="dcterms:W3CDTF">2013-07-12T05:01:37Z</dcterms:created>
  <dcterms:modified xsi:type="dcterms:W3CDTF">2015-06-24T15:08:38Z</dcterms:modified>
</cp:coreProperties>
</file>