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<sst xmlns="http://schemas.openxmlformats.org/spreadsheetml/2006/main" count="849" uniqueCount="613">
  <si>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</si>
  <si>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</si>
  <si>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</si>
  <si>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</si>
  <si>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</si>
  <si>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</si>
  <si>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</si>
  <si>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</si>
  <si>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</si>
  <si>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</si>
  <si>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</si>
  <si>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</si>
  <si>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</si>
  <si>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</si>
  <si>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</si>
  <si>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</si>
  <si>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</si>
  <si>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</si>
  <si>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</si>
  <si>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</si>
  <si>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</si>
  <si>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</si>
  <si>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</si>
  <si>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</si>
  <si>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</si>
  <si>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</si>
  <si>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</si>
  <si>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</si>
  <si>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</si>
  <si>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</si>
  <si>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</si>
  <si>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</si>
  <si>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</si>
  <si>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</si>
  <si>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</si>
  <si>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</si>
  <si>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</si>
  <si>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</si>
  <si>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</si>
  <si>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</si>
  <si>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</si>
  <si>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</si>
  <si>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</si>
  <si>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</si>
  <si>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</si>
  <si>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</si>
  <si>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</si>
  <si>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</si>
  <si>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</si>
  <si>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</si>
  <si>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</si>
  <si>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</si>
  <si>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</si>
  <si>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</si>
  <si>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</si>
  <si>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</si>
  <si>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</si>
  <si>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</si>
  <si>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</si>
  <si>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</si>
  <si>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</si>
  <si>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</si>
  <si>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</si>
  <si>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</si>
  <si>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</si>
  <si>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</si>
  <si>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</si>
  <si>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</si>
  <si>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</si>
  <si>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</si>
  <si>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</si>
  <si>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</si>
  <si>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</si>
  <si>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</si>
  <si>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</si>
  <si>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</si>
  <si>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</si>
  <si>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</si>
  <si>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</si>
  <si>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</si>
  <si>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</si>
  <si>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</si>
  <si>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</si>
  <si>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</si>
  <si>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</si>
  <si>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</si>
  <si>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</si>
  <si>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</si>
  <si>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</si>
  <si>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</si>
  <si>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</si>
  <si>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</si>
  <si>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</si>
  <si>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</si>
  <si>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</si>
  <si>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</si>
  <si>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</si>
  <si>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</si>
  <si>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</si>
  <si>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</si>
  <si>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</si>
  <si>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</si>
  <si>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</si>
  <si>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</si>
  <si>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</si>
  <si>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</si>
  <si>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</si>
  <si>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</si>
  <si>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</si>
  <si>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</si>
  <si>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</si>
  <si>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</si>
  <si>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</si>
  <si>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</si>
  <si>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</si>
  <si>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</si>
  <si>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</si>
  <si>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</si>
  <si>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</si>
  <si>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</si>
  <si>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</si>
  <si>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</si>
  <si>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</si>
  <si>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</si>
  <si>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</si>
  <si>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</si>
  <si>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</si>
  <si>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</si>
  <si>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</si>
  <si>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</si>
  <si>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</si>
  <si>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</si>
  <si>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</si>
  <si>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</si>
  <si>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</si>
  <si>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</si>
  <si>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</si>
  <si>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</si>
  <si>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</si>
  <si>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</si>
  <si>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</si>
  <si>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</si>
  <si>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</si>
  <si>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</si>
  <si>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</si>
  <si>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</si>
  <si>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</si>
  <si>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</si>
  <si>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</si>
  <si>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</si>
  <si>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</si>
  <si>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</si>
  <si>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</si>
  <si>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</si>
  <si>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</si>
  <si>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</si>
  <si>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</si>
  <si>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</si>
  <si>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</si>
  <si>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</si>
  <si>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</si>
  <si>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</si>
  <si>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</si>
  <si>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</si>
  <si>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</si>
  <si>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</si>
  <si>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</si>
  <si>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</si>
  <si>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</si>
  <si>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</si>
  <si>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</si>
  <si>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</si>
  <si>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</si>
  <si>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</si>
  <si>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</si>
  <si>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</si>
  <si>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</si>
  <si>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</si>
  <si>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</si>
  <si>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</si>
  <si>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</si>
  <si>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</si>
  <si>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</si>
  <si>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</si>
  <si>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</si>
  <si>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</si>
  <si>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</si>
  <si>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</si>
  <si>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</si>
  <si>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</si>
  <si>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</si>
  <si>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</si>
  <si>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</si>
  <si>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</si>
  <si>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</si>
  <si>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</si>
  <si>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</si>
  <si>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</si>
  <si>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</si>
  <si>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</si>
  <si>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</si>
  <si>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</si>
  <si>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</si>
  <si>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</si>
  <si>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</si>
  <si>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</si>
  <si>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</si>
  <si>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</si>
  <si>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</si>
  <si>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</si>
  <si>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</si>
  <si>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</si>
  <si>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</si>
  <si>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</si>
  <si>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</si>
  <si>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</si>
  <si>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</si>
  <si>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</si>
  <si>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</si>
  <si>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</si>
  <si>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</si>
  <si>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</si>
  <si>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</si>
  <si>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</si>
  <si>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</si>
  <si>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</si>
  <si>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</si>
  <si>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</si>
  <si>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</si>
  <si>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</si>
  <si>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</si>
  <si>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</si>
  <si>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</si>
  <si>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</si>
  <si>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</si>
  <si>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</si>
  <si>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</si>
  <si>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</si>
  <si>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</si>
  <si>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</si>
  <si>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</si>
  <si>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</si>
  <si>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</si>
  <si>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</si>
  <si>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</si>
  <si>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</si>
  <si>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</si>
  <si>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</si>
  <si>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</si>
  <si>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</si>
  <si>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</si>
  <si>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</si>
  <si>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</si>
  <si>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</si>
  <si>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</si>
  <si>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</si>
  <si>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</si>
  <si>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</si>
  <si>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</si>
  <si>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</si>
  <si>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</si>
  <si>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</si>
  <si>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</si>
  <si>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</si>
  <si>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</si>
  <si>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</si>
  <si>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</si>
  <si>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</si>
  <si>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</si>
  <si>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</si>
  <si>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</si>
  <si>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</si>
  <si>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</si>
  <si>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</si>
  <si>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</si>
  <si>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</si>
  <si>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</si>
  <si>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</si>
  <si>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</si>
  <si>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</si>
  <si>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</si>
  <si>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</si>
  <si>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</si>
  <si>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</si>
  <si>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</si>
  <si>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</si>
  <si>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</si>
  <si>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</si>
  <si>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</si>
  <si>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</si>
  <si>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</si>
  <si>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</si>
  <si>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</si>
  <si>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</si>
  <si>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</si>
  <si>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</si>
  <si>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</si>
  <si>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</si>
  <si>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</si>
  <si>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</si>
  <si>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</si>
  <si>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</si>
  <si>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</si>
  <si>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</si>
  <si>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</si>
  <si>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</si>
  <si>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</si>
  <si>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</si>
  <si>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</si>
  <si>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</si>
  <si>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</si>
  <si>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</si>
  <si>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</si>
  <si>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</si>
  <si>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</si>
  <si>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</si>
  <si>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</si>
  <si>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</si>
  <si>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</si>
  <si>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</si>
  <si>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</si>
  <si>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</si>
  <si>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</si>
  <si>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</si>
  <si>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</si>
  <si>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</si>
  <si>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</si>
  <si>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</si>
  <si>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</si>
  <si>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</si>
  <si>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</si>
  <si>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</si>
  <si>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</si>
  <si>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</si>
  <si>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</si>
  <si>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</si>
  <si>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</si>
  <si>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</si>
  <si>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</si>
  <si>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</si>
  <si>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</si>
  <si>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</si>
  <si>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</si>
  <si>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</si>
  <si>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</si>
  <si>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</si>
  <si>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</si>
  <si>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</si>
  <si>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</si>
  <si>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</si>
  <si>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</si>
  <si>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</si>
  <si>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</si>
  <si>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</si>
  <si>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</si>
  <si>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</si>
  <si>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</si>
  <si>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</si>
  <si>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</si>
  <si>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</si>
  <si>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</si>
  <si>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</si>
  <si>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</si>
  <si>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</si>
  <si>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</si>
  <si>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</si>
  <si>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</si>
  <si>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</si>
  <si>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</si>
  <si>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</si>
  <si>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</si>
  <si>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</si>
  <si>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</si>
  <si>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</si>
  <si>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</si>
  <si>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</si>
  <si>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</si>
  <si>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</si>
  <si>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</si>
  <si>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</si>
  <si>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</si>
  <si>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</si>
  <si>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</si>
  <si>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</si>
  <si>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</si>
  <si>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</si>
  <si>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</si>
  <si>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</si>
  <si>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</si>
  <si>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</si>
  <si>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</si>
  <si>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</si>
  <si>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</si>
  <si>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</si>
  <si>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</si>
  <si>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</si>
  <si>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</si>
  <si>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</si>
  <si>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</si>
  <si>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</si>
  <si>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</si>
  <si>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</si>
  <si>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</si>
  <si>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</si>
  <si>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</si>
  <si>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</si>
  <si>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</si>
  <si>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</si>
  <si>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</si>
  <si>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</si>
  <si>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</si>
  <si>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</si>
  <si>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</si>
  <si>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</si>
  <si>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</si>
  <si>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</si>
  <si>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</si>
  <si>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</si>
  <si>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</si>
  <si>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</si>
  <si>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</si>
  <si>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</si>
  <si>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</si>
  <si>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</si>
  <si>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</si>
  <si>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</si>
  <si>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</si>
  <si>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</si>
  <si>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</si>
  <si>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</si>
  <si>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</si>
  <si>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</si>
  <si>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</si>
  <si>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</si>
  <si>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</si>
  <si>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</si>
  <si>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</si>
  <si>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</si>
  <si>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</si>
  <si>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</si>
  <si>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</si>
  <si>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</si>
  <si>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</si>
  <si>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</si>
  <si>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</si>
  <si>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</si>
  <si>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</si>
  <si>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</si>
  <si>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</si>
  <si>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</si>
  <si>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</si>
  <si>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</si>
  <si>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</si>
  <si>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</si>
  <si>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</si>
  <si>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</si>
  <si>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</si>
  <si>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</si>
  <si>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</si>
  <si>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</si>
  <si>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</si>
  <si>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</si>
  <si>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</si>
  <si>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</si>
  <si>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</si>
  <si>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</si>
  <si>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</si>
  <si>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</si>
  <si>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</si>
  <si>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</si>
  <si>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</si>
  <si>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</si>
  <si>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</si>
  <si>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</si>
  <si>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</si>
  <si>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</si>
  <si>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</si>
  <si>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</si>
  <si>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</si>
  <si>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</si>
  <si>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</si>
  <si>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</si>
  <si>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</si>
  <si>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</si>
  <si>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</si>
  <si>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</si>
  <si>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</si>
  <si>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</si>
  <si>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</si>
  <si>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</si>
  <si>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</si>
  <si>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</si>
  <si>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</si>
  <si>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</si>
  <si>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</si>
  <si>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</si>
  <si>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</si>
  <si>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</si>
  <si>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</si>
  <si>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</si>
  <si>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</si>
  <si>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</si>
  <si>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</si>
  <si>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</si>
  <si>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</si>
  <si>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</si>
  <si>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</si>
  <si>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</si>
  <si>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</si>
  <si>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</si>
  <si>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</si>
  <si>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</si>
  <si>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</si>
  <si>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</si>
  <si>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</si>
  <si>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</si>
  <si>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</si>
  <si>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</si>
  <si>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</si>
  <si>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</si>
  <si>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</si>
  <si>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</si>
  <si>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</si>
  <si>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</si>
  <si>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</si>
  <si>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</si>
  <si>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</si>
  <si>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</si>
  <si>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</si>
  <si>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</si>
  <si>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</si>
  <si>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</si>
  <si>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</si>
  <si>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</si>
  <si>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</si>
  <si>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</si>
  <si>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</si>
  <si>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</si>
  <si>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</si>
  <si>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</si>
  <si>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</si>
  <si>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</si>
  <si>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</si>
  <si>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</si>
  <si>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</si>
  <si>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</si>
  <si>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</si>
  <si>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</si>
  <si>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</si>
  <si>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</si>
  <si>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</si>
  <si>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</si>
  <si>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</si>
  <si>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</si>
  <si>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</si>
  <si>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</si>
  <si>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</si>
  <si>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</si>
  <si>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</si>
  <si>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</si>
  <si>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</si>
  <si>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</si>
  <si>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</si>
  <si>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</si>
  <si>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</si>
  <si>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</si>
  <si>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</si>
  <si>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</si>
  <si>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</si>
  <si>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</si>
  <si>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</si>
  <si>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</si>
  <si>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</si>
  <si>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</si>
  <si>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</si>
  <si>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</si>
  <si>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</si>
  <si>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</si>
  <si>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</si>
  <si>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</si>
  <si>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</si>
  <si>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</si>
  <si>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</si>
  <si>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</si>
  <si>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</si>
  <si>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</si>
  <si>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</si>
  <si>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</si>
  <si>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</si>
  <si>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</si>
  <si>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</si>
  <si>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</si>
  <si>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</si>
  <si>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</si>
  <si>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</si>
  <si>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</si>
  <si>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</si>
  <si>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</si>
  <si>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</si>
  <si>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</si>
  <si>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</si>
  <si>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</si>
  <si>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</si>
  <si>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</si>
  <si>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CODO MACHO BRONCE 3/8X1/8</t>
  </si>
  <si>
    <t>CODO MACHO BRONCE 1/4X1/8</t>
  </si>
  <si>
    <t>TEE BRONCE CENTRAL 1/2X1/2X 6MM</t>
  </si>
  <si>
    <t xml:space="preserve">ADJUNTO IMAGEN </t>
  </si>
  <si>
    <t>76023868-K</t>
  </si>
  <si>
    <t>TRANSPORTES CARGO FUTURO CIA</t>
  </si>
  <si>
    <t>TRANSPORTE</t>
  </si>
  <si>
    <t xml:space="preserve">Juan Valenzuela </t>
  </si>
  <si>
    <t>transportescfuturo@gmail.com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</si>
</sst>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64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22" xfId="0" applyFont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0" fontId="44" fillId="33" borderId="24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64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5" xfId="0" applyFont="1" applyFill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164" fontId="48" fillId="33" borderId="26" xfId="0" applyNumberFormat="1" applyFont="1" applyFill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28" xfId="0" applyFont="1" applyBorder="1" applyAlignment="1" applyProtection="1">
      <alignment horizontal="center"/>
      <protection locked="0"/>
    </xf>
    <xf numFmtId="0" fontId="47" fillId="0" borderId="29" xfId="0" applyFont="1" applyBorder="1" applyAlignment="1" applyProtection="1">
      <alignment horizontal="center"/>
      <protection locked="0"/>
    </xf>
    <xf numFmtId="0" fontId="47" fillId="0" borderId="30" xfId="0" applyFont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47" fillId="33" borderId="27" xfId="0" applyNumberFormat="1" applyFont="1" applyFill="1" applyBorder="1" applyAlignment="1" applyProtection="1">
      <alignment horizontal="center"/>
      <protection locked="0"/>
    </xf>
    <xf numFmtId="0" fontId="47" fillId="33" borderId="32" xfId="0" applyNumberFormat="1" applyFont="1" applyFill="1" applyBorder="1" applyAlignment="1" applyProtection="1">
      <alignment horizontal="center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30" xfId="0" applyFont="1" applyFill="1" applyBorder="1" applyAlignment="1" applyProtection="1">
      <alignment horizontal="right"/>
      <protection locked="0"/>
    </xf>
    <xf numFmtId="1" fontId="47" fillId="33" borderId="31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33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1" fontId="47" fillId="33" borderId="34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6" xfId="0" applyFont="1" applyFill="1" applyBorder="1" applyAlignment="1" applyProtection="1">
      <alignment/>
      <protection locked="0"/>
    </xf>
    <xf numFmtId="0" fontId="47" fillId="33" borderId="35" xfId="0" applyFont="1" applyFill="1" applyBorder="1" applyAlignment="1" applyProtection="1">
      <alignment horizontal="right" vertical="center"/>
      <protection locked="0"/>
    </xf>
    <xf numFmtId="0" fontId="47" fillId="33" borderId="24" xfId="0" applyFont="1" applyFill="1" applyBorder="1" applyAlignment="1" applyProtection="1">
      <alignment horizontal="right" vertical="center"/>
      <protection locked="0"/>
    </xf>
    <xf numFmtId="0" fontId="47" fillId="33" borderId="36" xfId="0" applyFont="1" applyFill="1" applyBorder="1" applyAlignment="1" applyProtection="1">
      <alignment horizontal="right"/>
      <protection locked="0"/>
    </xf>
    <xf numFmtId="1" fontId="47" fillId="33" borderId="37" xfId="0" applyNumberFormat="1" applyFont="1" applyFill="1" applyBorder="1" applyAlignment="1" applyProtection="1">
      <alignment horizontal="center"/>
      <protection/>
    </xf>
    <xf numFmtId="165" fontId="49" fillId="0" borderId="13" xfId="45" applyNumberFormat="1" applyFont="1" applyFill="1" applyBorder="1" applyAlignment="1" applyProtection="1">
      <alignment horizontal="center" vertical="center"/>
      <protection locked="0"/>
    </xf>
    <xf numFmtId="166" fontId="47" fillId="33" borderId="27" xfId="0" applyNumberFormat="1" applyFont="1" applyFill="1" applyBorder="1" applyAlignment="1" applyProtection="1">
      <alignment horizontal="center"/>
      <protection/>
    </xf>
    <xf numFmtId="166" fontId="47" fillId="33" borderId="27" xfId="0" applyNumberFormat="1" applyFont="1" applyFill="1" applyBorder="1" applyAlignment="1" applyProtection="1">
      <alignment horizontal="center"/>
      <protection locked="0"/>
    </xf>
    <xf numFmtId="166" fontId="47" fillId="33" borderId="12" xfId="0" applyNumberFormat="1" applyFont="1" applyFill="1" applyBorder="1" applyAlignment="1" applyProtection="1">
      <alignment horizontal="center"/>
      <protection/>
    </xf>
    <xf numFmtId="166" fontId="47" fillId="33" borderId="32" xfId="0" applyNumberFormat="1" applyFont="1" applyFill="1" applyBorder="1" applyAlignment="1" applyProtection="1">
      <alignment horizontal="center"/>
      <protection/>
    </xf>
    <xf numFmtId="166" fontId="47" fillId="33" borderId="32" xfId="0" applyNumberFormat="1" applyFont="1" applyFill="1" applyBorder="1" applyAlignment="1" applyProtection="1">
      <alignment horizontal="center"/>
      <protection locked="0"/>
    </xf>
    <xf numFmtId="166" fontId="47" fillId="33" borderId="15" xfId="0" applyNumberFormat="1" applyFont="1" applyFill="1" applyBorder="1" applyAlignment="1" applyProtection="1">
      <alignment horizontal="center"/>
      <protection/>
    </xf>
    <xf numFmtId="166" fontId="47" fillId="33" borderId="38" xfId="0" applyNumberFormat="1" applyFont="1" applyFill="1" applyBorder="1" applyAlignment="1" applyProtection="1">
      <alignment horizontal="center"/>
      <protection/>
    </xf>
    <xf numFmtId="166" fontId="47" fillId="33" borderId="38" xfId="0" applyNumberFormat="1" applyFont="1" applyFill="1" applyBorder="1" applyAlignment="1" applyProtection="1">
      <alignment horizontal="center"/>
      <protection locked="0"/>
    </xf>
    <xf numFmtId="166" fontId="47" fillId="33" borderId="26" xfId="0" applyNumberFormat="1" applyFont="1" applyFill="1" applyBorder="1" applyAlignment="1" applyProtection="1">
      <alignment horizontal="center"/>
      <protection/>
    </xf>
    <xf numFmtId="0" fontId="34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47" fillId="0" borderId="39" xfId="0" applyFont="1" applyBorder="1" applyAlignment="1" applyProtection="1">
      <alignment horizontal="center"/>
      <protection locked="0"/>
    </xf>
    <xf numFmtId="0" fontId="47" fillId="0" borderId="40" xfId="0" applyFont="1" applyBorder="1" applyAlignment="1" applyProtection="1">
      <alignment/>
      <protection locked="0"/>
    </xf>
    <xf numFmtId="0" fontId="47" fillId="0" borderId="4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66" fontId="48" fillId="33" borderId="12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 locked="0"/>
    </xf>
    <xf numFmtId="166" fontId="48" fillId="33" borderId="0" xfId="0" applyNumberFormat="1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/>
    </xf>
    <xf numFmtId="166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33" borderId="27" xfId="0" applyFont="1" applyFill="1" applyBorder="1" applyAlignment="1" applyProtection="1">
      <alignment horizontal="center"/>
      <protection locked="0"/>
    </xf>
    <xf numFmtId="0" fontId="47" fillId="33" borderId="27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2" xfId="0" applyFont="1" applyFill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7" fillId="33" borderId="25" xfId="0" applyFont="1" applyFill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26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133350</xdr:rowOff>
    </xdr:from>
    <xdr:to>
      <xdr:col>4</xdr:col>
      <xdr:colOff>438150</xdr:colOff>
      <xdr:row>26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797" t="13874" r="31405" b="6500"/>
        <a:stretch>
          <a:fillRect/>
        </a:stretch>
      </xdr:blipFill>
      <xdr:spPr>
        <a:xfrm>
          <a:off x="1038225" y="3324225"/>
          <a:ext cx="192405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transportescfuturo@gmail.co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2693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7" t="s">
        <v>608</v>
      </c>
      <c r="E4" s="38" t="s">
        <v>12</v>
      </c>
      <c r="F4" s="95"/>
      <c r="G4" s="95"/>
      <c r="H4" s="96"/>
      <c r="I4" s="38" t="s">
        <v>9</v>
      </c>
      <c r="J4" s="97">
        <f>VLOOKUP(D4,CLIENTES,10,FALSE)</f>
        <v>98705595</v>
      </c>
      <c r="K4" s="20"/>
    </row>
    <row r="5" spans="2:11" ht="15">
      <c r="B5" s="39"/>
      <c r="C5" s="40"/>
      <c r="D5" s="98"/>
      <c r="E5" s="99">
        <f>VLOOKUP(D4,CLIENTES,4,FALSE)</f>
        <v>0</v>
      </c>
      <c r="F5" s="99"/>
      <c r="G5" s="99"/>
      <c r="H5" s="99"/>
      <c r="I5" s="99"/>
      <c r="J5" s="100"/>
      <c r="K5" s="20"/>
    </row>
    <row r="6" spans="2:10" ht="17.25" customHeight="1">
      <c r="B6" s="39" t="s">
        <v>27</v>
      </c>
      <c r="C6" s="40"/>
      <c r="D6" s="101" t="str">
        <f>VLOOKUP(D4,CLIENTES,2,FALSE)</f>
        <v>TRANSPORTES CARGO FUTURO CIA</v>
      </c>
      <c r="E6" s="40" t="s">
        <v>7</v>
      </c>
      <c r="F6" s="99">
        <f>VLOOKUP(D4,CLIENTES,5,FALSE)</f>
        <v>0</v>
      </c>
      <c r="G6" s="99"/>
      <c r="H6" s="99"/>
      <c r="I6" s="102" t="str">
        <f>VLOOKUP(D4,CLIENTES,11,FALSE)</f>
        <v>transportescfuturo@gmail.com</v>
      </c>
      <c r="J6" s="103"/>
    </row>
    <row r="7" spans="2:10" ht="15">
      <c r="B7" s="39" t="s">
        <v>25</v>
      </c>
      <c r="C7" s="40"/>
      <c r="D7" s="101" t="str">
        <f>VLOOKUP(D4,CLIENTES,3,FALSE)</f>
        <v>TRANSPORTE</v>
      </c>
      <c r="E7" s="40" t="s">
        <v>8</v>
      </c>
      <c r="F7" s="99" t="str">
        <f>VLOOKUP(D4,CLIENTES,6,FALSE)</f>
        <v>RANCAGUA</v>
      </c>
      <c r="G7" s="99"/>
      <c r="H7" s="99"/>
      <c r="I7" s="40" t="s">
        <v>26</v>
      </c>
      <c r="J7" s="104" t="str">
        <f>VLOOKUP(D4,CLIENTES,8,FALSE)</f>
        <v>Juan Valenzuela </v>
      </c>
    </row>
    <row r="8" spans="2:12" ht="15.75" thickBot="1">
      <c r="B8" s="93" t="s">
        <v>28</v>
      </c>
      <c r="C8" s="94"/>
      <c r="D8" s="101">
        <f>VLOOKUP(D4,CLIENTES,7,FALSE)</f>
        <v>0</v>
      </c>
      <c r="E8" s="40" t="s">
        <v>11</v>
      </c>
      <c r="F8" s="99">
        <f>VLOOKUP(D4,CLIENTES,12,FALSE)</f>
        <v>0</v>
      </c>
      <c r="G8" s="99"/>
      <c r="H8" s="99"/>
      <c r="I8" s="40" t="s">
        <v>14</v>
      </c>
      <c r="J8" s="41">
        <f ca="1">TODAY()</f>
        <v>42159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88" t="s">
        <v>24</v>
      </c>
      <c r="D10" s="89"/>
      <c r="E10" s="90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05" t="s">
        <v>604</v>
      </c>
      <c r="D11" s="91"/>
      <c r="E11" s="92"/>
      <c r="F11" s="106">
        <v>10</v>
      </c>
      <c r="G11" s="107" t="s">
        <v>23</v>
      </c>
      <c r="H11" s="77">
        <v>3200</v>
      </c>
      <c r="I11" s="78">
        <v>0</v>
      </c>
      <c r="J11" s="79">
        <f aca="true" t="shared" si="0" ref="J11:J28">F11*H11*(1-I11/100)</f>
        <v>32000</v>
      </c>
      <c r="K11" s="28">
        <v>1</v>
      </c>
      <c r="L11" s="29">
        <f>850+(2800+5480)/10</f>
        <v>1678</v>
      </c>
      <c r="M11" s="29"/>
      <c r="N11" s="29"/>
      <c r="O11" s="29"/>
      <c r="P11" s="30">
        <v>1.9</v>
      </c>
      <c r="Q11" s="31">
        <f>+L11</f>
        <v>1678</v>
      </c>
      <c r="R11" s="35">
        <f>Q11*P11</f>
        <v>3188.2</v>
      </c>
    </row>
    <row r="12" spans="2:18" ht="15">
      <c r="B12" s="52">
        <v>2</v>
      </c>
      <c r="C12" s="108" t="s">
        <v>605</v>
      </c>
      <c r="D12" s="109"/>
      <c r="E12" s="110"/>
      <c r="F12" s="111">
        <v>20</v>
      </c>
      <c r="G12" s="112" t="s">
        <v>23</v>
      </c>
      <c r="H12" s="80">
        <v>2970</v>
      </c>
      <c r="I12" s="81">
        <v>0</v>
      </c>
      <c r="J12" s="82">
        <f t="shared" si="0"/>
        <v>59400</v>
      </c>
      <c r="K12" s="28">
        <v>2</v>
      </c>
      <c r="L12" s="29">
        <f>800+(2200+3200)/10</f>
        <v>1340</v>
      </c>
      <c r="M12" s="29"/>
      <c r="N12" s="29"/>
      <c r="O12" s="29"/>
      <c r="P12" s="30">
        <v>2.2</v>
      </c>
      <c r="Q12" s="31">
        <f>+L12</f>
        <v>1340</v>
      </c>
      <c r="R12" s="35">
        <f aca="true" t="shared" si="1" ref="R12:R28">Q12*P12</f>
        <v>2948.0000000000005</v>
      </c>
    </row>
    <row r="13" spans="2:18" ht="15">
      <c r="B13" s="52">
        <v>3</v>
      </c>
      <c r="C13" s="108" t="s">
        <v>606</v>
      </c>
      <c r="D13" s="113"/>
      <c r="E13" s="110"/>
      <c r="F13" s="111">
        <v>10</v>
      </c>
      <c r="G13" s="112" t="s">
        <v>23</v>
      </c>
      <c r="H13" s="80">
        <v>7140</v>
      </c>
      <c r="I13" s="81">
        <v>0</v>
      </c>
      <c r="J13" s="82">
        <f t="shared" si="0"/>
        <v>71400</v>
      </c>
      <c r="K13" s="28">
        <v>3</v>
      </c>
      <c r="L13" s="29">
        <f>1626+(6240+3380)/10+980+1170</f>
        <v>4738</v>
      </c>
      <c r="M13" s="29"/>
      <c r="N13" s="29"/>
      <c r="O13" s="29"/>
      <c r="P13" s="30">
        <v>1.5</v>
      </c>
      <c r="Q13" s="31">
        <f>+L13</f>
        <v>4738</v>
      </c>
      <c r="R13" s="35">
        <f t="shared" si="1"/>
        <v>7107</v>
      </c>
    </row>
    <row r="14" spans="2:18" ht="15">
      <c r="B14" s="117">
        <v>4</v>
      </c>
      <c r="C14" s="108"/>
      <c r="D14" s="109" t="s">
        <v>607</v>
      </c>
      <c r="E14" s="110"/>
      <c r="F14" s="111"/>
      <c r="G14" s="112"/>
      <c r="H14" s="80">
        <f aca="true" t="shared" si="2" ref="H12:H28">VLOOKUP(B14,COTIZADO,8,FALSE)</f>
        <v>0</v>
      </c>
      <c r="I14" s="81">
        <v>0</v>
      </c>
      <c r="J14" s="82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17">
        <v>5</v>
      </c>
      <c r="C15" s="108"/>
      <c r="D15" s="109"/>
      <c r="E15" s="110"/>
      <c r="F15" s="111"/>
      <c r="G15" s="112"/>
      <c r="H15" s="80">
        <f t="shared" si="2"/>
        <v>0</v>
      </c>
      <c r="I15" s="81">
        <v>0</v>
      </c>
      <c r="J15" s="82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17">
        <v>6</v>
      </c>
      <c r="C16" s="108"/>
      <c r="D16" s="113"/>
      <c r="E16" s="113"/>
      <c r="F16" s="111"/>
      <c r="G16" s="112"/>
      <c r="H16" s="80">
        <f t="shared" si="2"/>
        <v>0</v>
      </c>
      <c r="I16" s="81">
        <v>0</v>
      </c>
      <c r="J16" s="82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7">
        <v>7</v>
      </c>
      <c r="C17" s="113"/>
      <c r="D17" s="109"/>
      <c r="E17" s="110"/>
      <c r="F17" s="111"/>
      <c r="G17" s="112"/>
      <c r="H17" s="80">
        <f t="shared" si="2"/>
        <v>0</v>
      </c>
      <c r="I17" s="81">
        <v>0</v>
      </c>
      <c r="J17" s="82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7">
        <v>8</v>
      </c>
      <c r="C18" s="108"/>
      <c r="D18" s="109"/>
      <c r="E18" s="110"/>
      <c r="F18" s="111"/>
      <c r="G18" s="112"/>
      <c r="H18" s="80">
        <f t="shared" si="2"/>
        <v>0</v>
      </c>
      <c r="I18" s="81">
        <v>0</v>
      </c>
      <c r="J18" s="82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7">
        <v>9</v>
      </c>
      <c r="C19" s="108"/>
      <c r="D19" s="109"/>
      <c r="E19" s="110"/>
      <c r="F19" s="111"/>
      <c r="G19" s="112"/>
      <c r="H19" s="80">
        <f t="shared" si="2"/>
        <v>0</v>
      </c>
      <c r="I19" s="81">
        <v>0</v>
      </c>
      <c r="J19" s="82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7">
        <v>10</v>
      </c>
      <c r="C20" s="108"/>
      <c r="D20" s="109"/>
      <c r="E20" s="110"/>
      <c r="F20" s="111"/>
      <c r="G20" s="112"/>
      <c r="H20" s="80">
        <f t="shared" si="2"/>
        <v>0</v>
      </c>
      <c r="I20" s="81">
        <v>0</v>
      </c>
      <c r="J20" s="82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7">
        <v>11</v>
      </c>
      <c r="C21" s="108"/>
      <c r="D21" s="109"/>
      <c r="E21" s="110"/>
      <c r="F21" s="111"/>
      <c r="G21" s="112"/>
      <c r="H21" s="80">
        <f t="shared" si="2"/>
        <v>0</v>
      </c>
      <c r="I21" s="81">
        <v>0</v>
      </c>
      <c r="J21" s="82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7">
        <v>12</v>
      </c>
      <c r="C22" s="108"/>
      <c r="D22" s="109"/>
      <c r="E22" s="110"/>
      <c r="F22" s="111"/>
      <c r="G22" s="112"/>
      <c r="H22" s="80">
        <f t="shared" si="2"/>
        <v>0</v>
      </c>
      <c r="I22" s="81">
        <v>0</v>
      </c>
      <c r="J22" s="82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7">
        <v>13</v>
      </c>
      <c r="C23" s="108"/>
      <c r="D23" s="109"/>
      <c r="E23" s="110"/>
      <c r="F23" s="111"/>
      <c r="G23" s="112"/>
      <c r="H23" s="80">
        <f t="shared" si="2"/>
        <v>0</v>
      </c>
      <c r="I23" s="81">
        <v>0</v>
      </c>
      <c r="J23" s="82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7">
        <v>14</v>
      </c>
      <c r="C24" s="108"/>
      <c r="D24" s="109"/>
      <c r="E24" s="110"/>
      <c r="F24" s="111"/>
      <c r="G24" s="112"/>
      <c r="H24" s="80">
        <f t="shared" si="2"/>
        <v>0</v>
      </c>
      <c r="I24" s="81">
        <v>0</v>
      </c>
      <c r="J24" s="82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7">
        <v>15</v>
      </c>
      <c r="C25" s="108"/>
      <c r="D25" s="109"/>
      <c r="E25" s="110"/>
      <c r="F25" s="111"/>
      <c r="G25" s="112"/>
      <c r="H25" s="80">
        <f t="shared" si="2"/>
        <v>0</v>
      </c>
      <c r="I25" s="81">
        <v>0</v>
      </c>
      <c r="J25" s="82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7">
        <v>16</v>
      </c>
      <c r="C26" s="108"/>
      <c r="D26" s="109"/>
      <c r="E26" s="110"/>
      <c r="F26" s="111"/>
      <c r="G26" s="112"/>
      <c r="H26" s="80">
        <f t="shared" si="2"/>
        <v>0</v>
      </c>
      <c r="I26" s="81">
        <v>0</v>
      </c>
      <c r="J26" s="82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7">
        <v>17</v>
      </c>
      <c r="C27" s="108"/>
      <c r="D27" s="109"/>
      <c r="E27" s="110"/>
      <c r="F27" s="111"/>
      <c r="G27" s="112"/>
      <c r="H27" s="80">
        <f t="shared" si="2"/>
        <v>0</v>
      </c>
      <c r="I27" s="81">
        <v>0</v>
      </c>
      <c r="J27" s="82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7">
        <v>18</v>
      </c>
      <c r="C28" s="114"/>
      <c r="D28" s="115"/>
      <c r="E28" s="116"/>
      <c r="F28" s="111"/>
      <c r="G28" s="112"/>
      <c r="H28" s="83">
        <f t="shared" si="2"/>
        <v>0</v>
      </c>
      <c r="I28" s="84">
        <v>0</v>
      </c>
      <c r="J28" s="85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3" t="s">
        <v>17</v>
      </c>
      <c r="C29" s="54"/>
      <c r="D29" s="38"/>
      <c r="E29" s="38"/>
      <c r="F29" s="55"/>
      <c r="G29" s="56" t="s">
        <v>3</v>
      </c>
      <c r="H29" s="57"/>
      <c r="I29" s="58"/>
      <c r="J29" s="59">
        <f>SUM(J11:J28)</f>
        <v>162800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162800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30932</v>
      </c>
    </row>
    <row r="33" spans="2:10" ht="15.75" thickBot="1">
      <c r="B33" s="42"/>
      <c r="C33" s="43"/>
      <c r="D33" s="43"/>
      <c r="E33" s="43"/>
      <c r="F33" s="71"/>
      <c r="G33" s="72" t="s">
        <v>2</v>
      </c>
      <c r="H33" s="73"/>
      <c r="I33" s="74"/>
      <c r="J33" s="75">
        <f>J31+J32</f>
        <v>193732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B111" sqref="B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608</v>
      </c>
      <c r="C111" t="s">
        <v>609</v>
      </c>
      <c r="D111" t="s">
        <v>610</v>
      </c>
      <c r="G111" t="s">
        <v>48</v>
      </c>
      <c r="I111" t="s">
        <v>611</v>
      </c>
      <c r="K111">
        <v>98705595</v>
      </c>
      <c r="L111" s="86" t="s">
        <v>612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transportescfuturo@gmail.com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2015-06-04T17:49:56Z</cp:lastPrinted>
  <dcterms:created xsi:type="dcterms:W3CDTF">2013-07-12T05:01:37Z</dcterms:created>
  <dcterms:modified xsi:type="dcterms:W3CDTF">2015-06-04T17:50:17Z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