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<sst xmlns="http://schemas.openxmlformats.org/spreadsheetml/2006/main" count="857" uniqueCount="619">
  <si>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</si>
  <si>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</si>
  <si>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</si>
  <si>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</si>
  <si>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</si>
  <si>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</si>
  <si>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</si>
  <si>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</si>
  <si>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</si>
  <si>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</si>
  <si>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</si>
  <si>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</si>
  <si>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</si>
  <si>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</si>
  <si>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</si>
  <si>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</si>
  <si>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</si>
  <si>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</si>
  <si>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</si>
  <si>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</si>
  <si>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</si>
  <si>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</si>
  <si>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</si>
  <si>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</si>
  <si>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</si>
  <si>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</si>
  <si>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</si>
  <si>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</si>
  <si>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</si>
  <si>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</si>
  <si>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</si>
  <si>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</si>
  <si>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</si>
  <si>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</si>
  <si>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</si>
  <si>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</si>
  <si>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</si>
  <si>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</si>
  <si>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</si>
  <si>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</si>
  <si>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</si>
  <si>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</si>
  <si>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</si>
  <si>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</si>
  <si>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</si>
  <si>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</si>
  <si>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</si>
  <si>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</si>
  <si>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</si>
  <si>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</si>
  <si>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</si>
  <si>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</si>
  <si>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</si>
  <si>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</si>
  <si>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</si>
  <si>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</si>
  <si>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</si>
  <si>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</si>
  <si>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</si>
  <si>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</si>
  <si>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</si>
  <si>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</si>
  <si>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</si>
  <si>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</si>
  <si>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</si>
  <si>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</si>
  <si>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</si>
  <si>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</si>
  <si>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</si>
  <si>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</si>
  <si>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</si>
  <si>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</si>
  <si>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</si>
  <si>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</si>
  <si>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</si>
  <si>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</si>
  <si>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</si>
  <si>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</si>
  <si>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</si>
  <si>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</si>
  <si>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</si>
  <si>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</si>
  <si>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</si>
  <si>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</si>
  <si>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</si>
  <si>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</si>
  <si>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</si>
  <si>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</si>
  <si>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</si>
  <si>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</si>
  <si>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</si>
  <si>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</si>
  <si>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</si>
  <si>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</si>
  <si>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</si>
  <si>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</si>
  <si>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</si>
  <si>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</si>
  <si>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</si>
  <si>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</si>
  <si>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</si>
  <si>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</si>
  <si>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</si>
  <si>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</si>
  <si>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</si>
  <si>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</si>
  <si>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</si>
  <si>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</si>
  <si>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</si>
  <si>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</si>
  <si>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</si>
  <si>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</si>
  <si>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</si>
  <si>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</si>
  <si>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</si>
  <si>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</si>
  <si>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</si>
  <si>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</si>
  <si>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</si>
  <si>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</si>
  <si>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</si>
  <si>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</si>
  <si>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</si>
  <si>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</si>
  <si>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</si>
  <si>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</si>
  <si>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</si>
  <si>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</si>
  <si>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</si>
  <si>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</si>
  <si>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</si>
  <si>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</si>
  <si>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</si>
  <si>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</si>
  <si>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</si>
  <si>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</si>
  <si>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</si>
  <si>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</si>
  <si>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</si>
  <si>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</si>
  <si>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</si>
  <si>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</si>
  <si>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</si>
  <si>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</si>
  <si>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</si>
  <si>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</si>
  <si>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</si>
  <si>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</si>
  <si>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</si>
  <si>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</si>
  <si>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</si>
  <si>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</si>
  <si>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</si>
  <si>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</si>
  <si>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</si>
  <si>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</si>
  <si>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</si>
  <si>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</si>
  <si>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</si>
  <si>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</si>
  <si>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</si>
  <si>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</si>
  <si>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</si>
  <si>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</si>
  <si>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</si>
  <si>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</si>
  <si>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</si>
  <si>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</si>
  <si>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</si>
  <si>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</si>
  <si>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</si>
  <si>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</si>
  <si>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</si>
  <si>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</si>
  <si>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</si>
  <si>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</si>
  <si>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</si>
  <si>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</si>
  <si>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</si>
  <si>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</si>
  <si>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</si>
  <si>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</si>
  <si>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</si>
  <si>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</si>
  <si>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</si>
  <si>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</si>
  <si>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</si>
  <si>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</si>
  <si>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</si>
  <si>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</si>
  <si>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</si>
  <si>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</si>
  <si>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</si>
  <si>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</si>
  <si>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</si>
  <si>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</si>
  <si>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</si>
  <si>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</si>
  <si>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</si>
  <si>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</si>
  <si>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</si>
  <si>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</si>
  <si>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</si>
  <si>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</si>
  <si>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</si>
  <si>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</si>
  <si>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</si>
  <si>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</si>
  <si>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</si>
  <si>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</si>
  <si>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</si>
  <si>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</si>
  <si>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</si>
  <si>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</si>
  <si>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</si>
  <si>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</si>
  <si>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</si>
  <si>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</si>
  <si>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</si>
  <si>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</si>
  <si>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</si>
  <si>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</si>
  <si>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</si>
  <si>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</si>
  <si>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</si>
  <si>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</si>
  <si>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</si>
  <si>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</si>
  <si>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</si>
  <si>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</si>
  <si>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</si>
  <si>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</si>
  <si>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</si>
  <si>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</si>
  <si>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</si>
  <si>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</si>
  <si>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</si>
  <si>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</si>
  <si>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</si>
  <si>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</si>
  <si>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</si>
  <si>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</si>
  <si>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</si>
  <si>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</si>
  <si>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</si>
  <si>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</si>
  <si>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</si>
  <si>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</si>
  <si>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</si>
  <si>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</si>
  <si>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</si>
  <si>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</si>
  <si>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</si>
  <si>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</si>
  <si>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</si>
  <si>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</si>
  <si>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</si>
  <si>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</si>
  <si>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</si>
  <si>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</si>
  <si>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</si>
  <si>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</si>
  <si>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</si>
  <si>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</si>
  <si>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</si>
  <si>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</si>
  <si>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</si>
  <si>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</si>
  <si>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</si>
  <si>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</si>
  <si>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</si>
  <si>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</si>
  <si>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</si>
  <si>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</si>
  <si>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</si>
  <si>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</si>
  <si>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</si>
  <si>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</si>
  <si>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</si>
  <si>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</si>
  <si>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</si>
  <si>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</si>
  <si>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</si>
  <si>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</si>
  <si>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</si>
  <si>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</si>
  <si>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</si>
  <si>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</si>
  <si>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</si>
  <si>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</si>
  <si>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</si>
  <si>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</si>
  <si>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</si>
  <si>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</si>
  <si>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</si>
  <si>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</si>
  <si>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</si>
  <si>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</si>
  <si>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</si>
  <si>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</si>
  <si>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</si>
  <si>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</si>
  <si>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</si>
  <si>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</si>
  <si>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</si>
  <si>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</si>
  <si>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</si>
  <si>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</si>
  <si>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</si>
  <si>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</si>
  <si>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</si>
  <si>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</si>
  <si>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</si>
  <si>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</si>
  <si>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</si>
  <si>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</si>
  <si>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</si>
  <si>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</si>
  <si>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</si>
  <si>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</si>
  <si>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</si>
  <si>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</si>
  <si>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</si>
  <si>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</si>
  <si>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</si>
  <si>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</si>
  <si>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</si>
  <si>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</si>
  <si>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</si>
  <si>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</si>
  <si>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</si>
  <si>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</si>
  <si>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</si>
  <si>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</si>
  <si>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</si>
  <si>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</si>
  <si>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</si>
  <si>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</si>
  <si>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</si>
  <si>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</si>
  <si>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</si>
  <si>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</si>
  <si>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</si>
  <si>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</si>
  <si>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</si>
  <si>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</si>
  <si>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</si>
  <si>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</si>
  <si>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</si>
  <si>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</si>
  <si>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</si>
  <si>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</si>
  <si>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</si>
  <si>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</si>
  <si>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</si>
  <si>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</si>
  <si>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</si>
  <si>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</si>
  <si>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</si>
  <si>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</si>
  <si>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</si>
  <si>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</si>
  <si>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</si>
  <si>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</si>
  <si>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</si>
  <si>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</si>
  <si>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</si>
  <si>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</si>
  <si>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</si>
  <si>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</si>
  <si>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</si>
  <si>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</si>
  <si>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</si>
  <si>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</si>
  <si>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</si>
  <si>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</si>
  <si>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</si>
  <si>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</si>
  <si>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</si>
  <si>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</si>
  <si>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</si>
  <si>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</si>
  <si>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</si>
  <si>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</si>
  <si>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</si>
  <si>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</si>
  <si>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</si>
  <si>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</si>
  <si>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</si>
  <si>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</si>
  <si>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</si>
  <si>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</si>
  <si>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</si>
  <si>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</si>
  <si>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</si>
  <si>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</si>
  <si>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</si>
  <si>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</si>
  <si>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</si>
  <si>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</si>
  <si>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</si>
  <si>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</si>
  <si>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</si>
  <si>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</si>
  <si>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</si>
  <si>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</si>
  <si>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</si>
  <si>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</si>
  <si>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</si>
  <si>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</si>
  <si>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</si>
  <si>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</si>
  <si>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</si>
  <si>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</si>
  <si>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</si>
  <si>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</si>
  <si>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</si>
  <si>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</si>
  <si>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</si>
  <si>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</si>
  <si>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</si>
  <si>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</si>
  <si>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</si>
  <si>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</si>
  <si>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</si>
  <si>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</si>
  <si>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</si>
  <si>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</si>
  <si>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</si>
  <si>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</si>
  <si>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</si>
  <si>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</si>
  <si>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</si>
  <si>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</si>
  <si>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</si>
  <si>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</si>
  <si>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</si>
  <si>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</si>
  <si>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</si>
  <si>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</si>
  <si>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</si>
  <si>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</si>
  <si>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</si>
  <si>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</si>
  <si>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</si>
  <si>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</si>
  <si>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</si>
  <si>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</si>
  <si>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</si>
  <si>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</si>
  <si>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</si>
  <si>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</si>
  <si>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</si>
  <si>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</si>
  <si>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</si>
  <si>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</si>
  <si>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</si>
  <si>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</si>
  <si>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</si>
  <si>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</si>
  <si>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</si>
  <si>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</si>
  <si>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</si>
  <si>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</si>
  <si>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</si>
  <si>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</si>
  <si>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</si>
  <si>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</si>
  <si>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</si>
  <si>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</si>
  <si>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</si>
  <si>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</si>
  <si>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</si>
  <si>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</si>
  <si>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</si>
  <si>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</si>
  <si>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</si>
  <si>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</si>
  <si>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</si>
  <si>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</si>
  <si>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</si>
  <si>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</si>
  <si>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</si>
  <si>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</si>
  <si>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</si>
  <si>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</si>
  <si>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</si>
  <si>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</si>
  <si>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</si>
  <si>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</si>
  <si>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</si>
  <si>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</si>
  <si>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</si>
  <si>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</si>
  <si>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</si>
  <si>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</si>
  <si>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</si>
  <si>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</si>
  <si>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</si>
  <si>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</si>
  <si>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</si>
  <si>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</si>
  <si>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</si>
  <si>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</si>
  <si>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</si>
  <si>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</si>
  <si>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</si>
  <si>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</si>
  <si>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</si>
  <si>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</si>
  <si>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</si>
  <si>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</si>
  <si>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</si>
  <si>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</si>
  <si>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</si>
  <si>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</si>
  <si>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</si>
  <si>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</si>
  <si>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</si>
  <si>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</si>
  <si>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</si>
  <si>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</si>
  <si>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</si>
  <si>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</si>
  <si>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</si>
  <si>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</si>
  <si>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</si>
  <si>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</si>
  <si>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</si>
  <si>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</si>
  <si>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</si>
  <si>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</si>
  <si>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</si>
  <si>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</si>
  <si>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</si>
  <si>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</si>
  <si>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</si>
  <si>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</si>
  <si>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</si>
  <si>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</si>
  <si>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</si>
  <si>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</si>
  <si>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</si>
  <si>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</si>
  <si>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</si>
  <si>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</si>
  <si>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</si>
  <si>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</si>
  <si>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</si>
  <si>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</si>
  <si>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</si>
  <si>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</si>
  <si>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</si>
  <si>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</si>
  <si>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</si>
  <si>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</si>
  <si>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</si>
  <si>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</si>
  <si>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</si>
  <si>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</si>
  <si>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</si>
  <si>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</si>
  <si>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</si>
  <si>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</si>
  <si>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</si>
  <si>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</si>
  <si>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</si>
  <si>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</si>
  <si>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</si>
  <si>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</si>
  <si>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</si>
  <si>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</si>
  <si>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</si>
  <si>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</si>
  <si>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</si>
  <si>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</si>
  <si>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</si>
  <si>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</si>
  <si>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</si>
  <si>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</si>
  <si>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</si>
  <si>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</si>
  <si>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</si>
  <si>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</si>
  <si>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</si>
  <si>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</si>
  <si>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</si>
  <si>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</si>
  <si>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</si>
  <si>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</si>
  <si>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</si>
  <si>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</si>
  <si>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</si>
  <si>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</si>
  <si>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</si>
  <si>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</si>
  <si>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</si>
  <si>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</si>
  <si>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</si>
  <si>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</si>
  <si>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</si>
  <si>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</si>
  <si>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</si>
  <si>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</si>
  <si>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</si>
  <si>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</si>
  <si>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</si>
  <si>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C y P INGENIERIA ELECTRICA LTDA</t>
  </si>
  <si>
    <t>76.057.050-8</t>
  </si>
  <si>
    <t>REINA MARIA 2199</t>
  </si>
  <si>
    <t>Gabriel</t>
  </si>
  <si>
    <t>3 dias</t>
  </si>
  <si>
    <t>Luis Diaz</t>
  </si>
  <si>
    <t>IMPORT</t>
  </si>
  <si>
    <t>UNION RAPIDA 4 MM</t>
  </si>
  <si>
    <t>UNION RAPIDA 6 MM</t>
  </si>
  <si>
    <t>UNION RAPIDA 3/16 MM</t>
  </si>
  <si>
    <t>UNION RAPIDA 1/4 MM</t>
  </si>
  <si>
    <t>TUBOTEC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</si>
</sst>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9" xfId="0" applyFont="1" applyFill="1" applyBorder="1" applyAlignment="1" applyProtection="1">
      <alignment horizontal="right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1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4" xfId="0" applyFont="1" applyFill="1" applyBorder="1" applyAlignment="1" applyProtection="1">
      <alignment horizontal="right"/>
      <protection locked="0"/>
    </xf>
    <xf numFmtId="1" fontId="53" fillId="33" borderId="35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3" fillId="33" borderId="26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6" xfId="0" applyNumberFormat="1" applyFont="1" applyFill="1" applyBorder="1" applyAlignment="1" applyProtection="1">
      <alignment horizontal="center"/>
      <protection/>
    </xf>
    <xf numFmtId="166" fontId="53" fillId="33" borderId="36" xfId="0" applyNumberFormat="1" applyFont="1" applyFill="1" applyBorder="1" applyAlignment="1" applyProtection="1">
      <alignment horizont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0" fontId="39" fillId="0" borderId="0" xfId="45" applyAlignment="1">
      <alignment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66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64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33" borderId="37" xfId="0" applyNumberFormat="1" applyFont="1" applyFill="1" applyBorder="1" applyAlignment="1" applyProtection="1">
      <alignment horizontal="center"/>
      <protection locked="0"/>
    </xf>
    <xf numFmtId="3" fontId="27" fillId="33" borderId="37" xfId="0" applyNumberFormat="1" applyFont="1" applyFill="1" applyBorder="1" applyAlignment="1" applyProtection="1">
      <alignment horizontal="center"/>
      <protection locked="0"/>
    </xf>
    <xf numFmtId="0" fontId="27" fillId="33" borderId="37" xfId="0" applyFont="1" applyFill="1" applyBorder="1" applyAlignment="1" applyProtection="1">
      <alignment/>
      <protection locked="0"/>
    </xf>
    <xf numFmtId="166" fontId="27" fillId="33" borderId="37" xfId="0" applyNumberFormat="1" applyFont="1" applyFill="1" applyBorder="1" applyAlignment="1" applyProtection="1">
      <alignment horizontal="center"/>
      <protection/>
    </xf>
    <xf numFmtId="166" fontId="27" fillId="33" borderId="37" xfId="0" applyNumberFormat="1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6" xfId="0" applyFont="1" applyFill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166" fontId="27" fillId="33" borderId="26" xfId="0" applyNumberFormat="1" applyFont="1" applyFill="1" applyBorder="1" applyAlignment="1" applyProtection="1">
      <alignment horizontal="center"/>
      <protection/>
    </xf>
    <xf numFmtId="166" fontId="27" fillId="33" borderId="26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57" fillId="33" borderId="26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3" fillId="33" borderId="26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27" fillId="0" borderId="39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N19" sqref="N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1.8515625" style="8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2648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1" t="s">
        <v>6</v>
      </c>
      <c r="C4" s="82"/>
      <c r="D4" s="83" t="s">
        <v>192</v>
      </c>
      <c r="E4" s="82" t="s">
        <v>12</v>
      </c>
      <c r="F4" s="84"/>
      <c r="G4" s="84"/>
      <c r="H4" s="85"/>
      <c r="I4" s="82" t="s">
        <v>9</v>
      </c>
      <c r="J4" s="86">
        <f>VLOOKUP(D4,CLIENTES,10,FALSE)</f>
        <v>0</v>
      </c>
      <c r="K4" s="20"/>
    </row>
    <row r="5" spans="2:11" ht="15">
      <c r="B5" s="87"/>
      <c r="C5" s="88"/>
      <c r="D5" s="89"/>
      <c r="E5" s="136">
        <f>VLOOKUP(D4,CLIENTES,4,FALSE)</f>
        <v>0</v>
      </c>
      <c r="F5" s="136"/>
      <c r="G5" s="136"/>
      <c r="H5" s="136"/>
      <c r="I5" s="136"/>
      <c r="J5" s="137"/>
      <c r="K5" s="20"/>
    </row>
    <row r="6" spans="2:10" ht="17.25" customHeight="1">
      <c r="B6" s="87" t="s">
        <v>27</v>
      </c>
      <c r="C6" s="88"/>
      <c r="D6" s="90" t="str">
        <f>VLOOKUP(D4,CLIENTES,2,FALSE)</f>
        <v>DIMENSION S.A.</v>
      </c>
      <c r="E6" s="88" t="s">
        <v>7</v>
      </c>
      <c r="F6" s="136" t="str">
        <f>VLOOKUP(D4,CLIENTES,5,FALSE)</f>
        <v>LO ESPEJO</v>
      </c>
      <c r="G6" s="136"/>
      <c r="H6" s="136"/>
      <c r="I6" s="91">
        <f>VLOOKUP(D4,CLIENTES,11,FALSE)</f>
        <v>0</v>
      </c>
      <c r="J6" s="92"/>
    </row>
    <row r="7" spans="2:10" ht="15">
      <c r="B7" s="87" t="s">
        <v>25</v>
      </c>
      <c r="C7" s="88"/>
      <c r="D7" s="90" t="str">
        <f>VLOOKUP(D4,CLIENTES,3,FALSE)</f>
        <v>MAQUINARIA</v>
      </c>
      <c r="E7" s="88" t="s">
        <v>8</v>
      </c>
      <c r="F7" s="136" t="str">
        <f>VLOOKUP(D4,CLIENTES,6,FALSE)</f>
        <v>STGO</v>
      </c>
      <c r="G7" s="136"/>
      <c r="H7" s="136"/>
      <c r="I7" s="88" t="s">
        <v>26</v>
      </c>
      <c r="J7" s="93" t="str">
        <f>VLOOKUP(D4,CLIENTES,8,FALSE)</f>
        <v>Luis Diaz</v>
      </c>
    </row>
    <row r="8" spans="2:12" ht="15.75" thickBot="1">
      <c r="B8" s="134" t="s">
        <v>28</v>
      </c>
      <c r="C8" s="135"/>
      <c r="D8" s="90">
        <f>VLOOKUP(D4,CLIENTES,7,FALSE)</f>
        <v>0</v>
      </c>
      <c r="E8" s="88" t="s">
        <v>11</v>
      </c>
      <c r="F8" s="136">
        <f>VLOOKUP(D4,CLIENTES,12,FALSE)</f>
        <v>0</v>
      </c>
      <c r="G8" s="136"/>
      <c r="H8" s="136"/>
      <c r="I8" s="88" t="s">
        <v>14</v>
      </c>
      <c r="J8" s="94">
        <f ca="1">TODAY()</f>
        <v>42149</v>
      </c>
      <c r="K8" s="20"/>
      <c r="L8" s="20"/>
    </row>
    <row r="9" spans="2:18" ht="16.5" thickBot="1" thickTop="1">
      <c r="B9" s="95"/>
      <c r="C9" s="96"/>
      <c r="D9" s="97"/>
      <c r="E9" s="96"/>
      <c r="F9" s="97"/>
      <c r="G9" s="97"/>
      <c r="H9" s="97"/>
      <c r="I9" s="96"/>
      <c r="J9" s="9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9" t="s">
        <v>1</v>
      </c>
      <c r="C10" s="128" t="s">
        <v>24</v>
      </c>
      <c r="D10" s="129"/>
      <c r="E10" s="130"/>
      <c r="F10" s="100" t="s">
        <v>0</v>
      </c>
      <c r="G10" s="101" t="s">
        <v>23</v>
      </c>
      <c r="H10" s="101" t="s">
        <v>15</v>
      </c>
      <c r="I10" s="102" t="s">
        <v>13</v>
      </c>
      <c r="J10" s="103" t="s">
        <v>2</v>
      </c>
      <c r="K10" s="24" t="s">
        <v>18</v>
      </c>
      <c r="L10" s="25" t="s">
        <v>618</v>
      </c>
      <c r="M10" s="120" t="s">
        <v>613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4">
        <v>1</v>
      </c>
      <c r="C11" s="131" t="s">
        <v>614</v>
      </c>
      <c r="D11" s="132"/>
      <c r="E11" s="133"/>
      <c r="F11" s="105">
        <v>50</v>
      </c>
      <c r="G11" s="106" t="s">
        <v>23</v>
      </c>
      <c r="H11" s="107">
        <f>+R11</f>
        <v>421.20000000000005</v>
      </c>
      <c r="I11" s="108"/>
      <c r="J11" s="109">
        <f aca="true" t="shared" si="0" ref="J11:J28">F11*H11*(1-I11/100)</f>
        <v>21060.000000000004</v>
      </c>
      <c r="K11" s="28">
        <v>1</v>
      </c>
      <c r="L11" s="29"/>
      <c r="M11" s="29">
        <v>312</v>
      </c>
      <c r="N11" s="29"/>
      <c r="O11" s="29"/>
      <c r="P11" s="30">
        <v>1.35</v>
      </c>
      <c r="Q11" s="31">
        <f>+M11</f>
        <v>312</v>
      </c>
      <c r="R11" s="35">
        <f>Q11*P11</f>
        <v>421.20000000000005</v>
      </c>
    </row>
    <row r="12" spans="2:18" ht="15">
      <c r="B12" s="121">
        <v>2</v>
      </c>
      <c r="C12" s="110" t="s">
        <v>615</v>
      </c>
      <c r="D12" s="111"/>
      <c r="E12" s="112"/>
      <c r="F12" s="113">
        <v>50</v>
      </c>
      <c r="G12" s="114" t="s">
        <v>23</v>
      </c>
      <c r="H12" s="115">
        <f>VLOOKUP(B12,COTIZADO,8,FALSE)</f>
        <v>388.8</v>
      </c>
      <c r="I12" s="116"/>
      <c r="J12" s="117">
        <f>F12*H12*(1-I12/100)</f>
        <v>19440</v>
      </c>
      <c r="K12" s="28">
        <v>2</v>
      </c>
      <c r="L12" s="29"/>
      <c r="M12" s="29">
        <v>288</v>
      </c>
      <c r="N12" s="29"/>
      <c r="O12" s="29"/>
      <c r="P12" s="30">
        <v>1.35</v>
      </c>
      <c r="Q12" s="31">
        <f>+M12</f>
        <v>288</v>
      </c>
      <c r="R12" s="35">
        <f aca="true" t="shared" si="1" ref="R12:R28">Q12*P12</f>
        <v>388.8</v>
      </c>
    </row>
    <row r="13" spans="2:19" ht="15">
      <c r="B13" s="121">
        <v>3</v>
      </c>
      <c r="C13" s="110" t="s">
        <v>616</v>
      </c>
      <c r="D13" s="118"/>
      <c r="E13" s="112"/>
      <c r="F13" s="113">
        <v>50</v>
      </c>
      <c r="G13" s="114" t="s">
        <v>23</v>
      </c>
      <c r="H13" s="115">
        <f>VLOOKUP(B13,COTIZADO,8,FALSE)</f>
        <v>469.8</v>
      </c>
      <c r="I13" s="116"/>
      <c r="J13" s="117">
        <f>F13*H13*(1-I13/100)</f>
        <v>23490</v>
      </c>
      <c r="K13" s="28">
        <v>3</v>
      </c>
      <c r="L13" s="29"/>
      <c r="M13" s="29">
        <v>348</v>
      </c>
      <c r="N13" s="29"/>
      <c r="O13" s="29"/>
      <c r="P13" s="30">
        <v>1.35</v>
      </c>
      <c r="Q13" s="31">
        <f>+M13</f>
        <v>348</v>
      </c>
      <c r="R13" s="35">
        <f t="shared" si="1"/>
        <v>469.8</v>
      </c>
      <c r="S13" s="8">
        <v>3</v>
      </c>
    </row>
    <row r="14" spans="2:19" ht="15">
      <c r="B14" s="121">
        <v>4</v>
      </c>
      <c r="C14" s="110" t="s">
        <v>617</v>
      </c>
      <c r="D14" s="111"/>
      <c r="E14" s="112"/>
      <c r="F14" s="113">
        <v>50</v>
      </c>
      <c r="G14" s="114" t="s">
        <v>23</v>
      </c>
      <c r="H14" s="74">
        <f>VLOOKUP(B14,COTIZADO,8,FALSE)</f>
        <v>502.20000000000005</v>
      </c>
      <c r="I14" s="116"/>
      <c r="J14" s="117">
        <f>F14*H14*(1-I14/100)</f>
        <v>25110.000000000004</v>
      </c>
      <c r="K14" s="28">
        <v>4</v>
      </c>
      <c r="L14" s="29"/>
      <c r="M14" s="29">
        <v>372</v>
      </c>
      <c r="N14" s="127"/>
      <c r="O14" s="29"/>
      <c r="P14" s="30">
        <v>1.35</v>
      </c>
      <c r="Q14" s="31">
        <f>+M14</f>
        <v>372</v>
      </c>
      <c r="R14" s="35">
        <f t="shared" si="1"/>
        <v>502.20000000000005</v>
      </c>
      <c r="S14" s="8">
        <v>3</v>
      </c>
    </row>
    <row r="15" spans="2:19" ht="15">
      <c r="B15" s="119">
        <v>5</v>
      </c>
      <c r="C15" s="110"/>
      <c r="D15" s="111"/>
      <c r="E15" s="112"/>
      <c r="F15" s="113"/>
      <c r="G15" s="114"/>
      <c r="H15" s="74"/>
      <c r="I15" s="116"/>
      <c r="J15" s="117"/>
      <c r="K15" s="28">
        <v>5</v>
      </c>
      <c r="L15" s="29"/>
      <c r="M15" s="29"/>
      <c r="N15" s="127"/>
      <c r="O15" s="29"/>
      <c r="P15" s="30">
        <v>1.4</v>
      </c>
      <c r="Q15" s="31">
        <f aca="true" t="shared" si="2" ref="Q12:Q18">+N15</f>
        <v>0</v>
      </c>
      <c r="R15" s="35">
        <f t="shared" si="1"/>
        <v>0</v>
      </c>
      <c r="S15" s="8">
        <v>6</v>
      </c>
    </row>
    <row r="16" spans="2:19" ht="15">
      <c r="B16" s="119">
        <v>6</v>
      </c>
      <c r="C16" s="110"/>
      <c r="D16" s="118"/>
      <c r="E16" s="118"/>
      <c r="F16" s="113"/>
      <c r="G16" s="114"/>
      <c r="H16" s="115"/>
      <c r="I16" s="116"/>
      <c r="J16" s="117"/>
      <c r="K16" s="28">
        <v>6</v>
      </c>
      <c r="L16" s="29"/>
      <c r="M16" s="29"/>
      <c r="N16" s="29"/>
      <c r="O16" s="29"/>
      <c r="P16" s="30">
        <v>1.4</v>
      </c>
      <c r="Q16" s="31">
        <f t="shared" si="2"/>
        <v>0</v>
      </c>
      <c r="R16" s="35">
        <f t="shared" si="1"/>
        <v>0</v>
      </c>
      <c r="S16" s="8">
        <v>1</v>
      </c>
    </row>
    <row r="17" spans="2:19" ht="15">
      <c r="B17" s="119">
        <v>7</v>
      </c>
      <c r="C17" s="110"/>
      <c r="D17" s="111"/>
      <c r="E17" s="112"/>
      <c r="F17" s="113"/>
      <c r="G17" s="114"/>
      <c r="H17" s="115"/>
      <c r="I17" s="116"/>
      <c r="J17" s="117"/>
      <c r="K17" s="28">
        <v>7</v>
      </c>
      <c r="L17" s="29"/>
      <c r="M17" s="29"/>
      <c r="N17" s="29"/>
      <c r="O17" s="29"/>
      <c r="P17" s="30">
        <v>1.4</v>
      </c>
      <c r="Q17" s="31">
        <f t="shared" si="2"/>
        <v>0</v>
      </c>
      <c r="R17" s="35">
        <f t="shared" si="1"/>
        <v>0</v>
      </c>
      <c r="S17" s="8">
        <v>6</v>
      </c>
    </row>
    <row r="18" spans="2:19" ht="15">
      <c r="B18" s="119">
        <v>8</v>
      </c>
      <c r="C18" s="122"/>
      <c r="D18" s="123"/>
      <c r="E18" s="124"/>
      <c r="F18" s="125"/>
      <c r="G18" s="126"/>
      <c r="H18" s="74"/>
      <c r="I18" s="75"/>
      <c r="J18" s="76"/>
      <c r="K18" s="28">
        <v>8</v>
      </c>
      <c r="L18" s="29"/>
      <c r="M18" s="29"/>
      <c r="N18" s="29"/>
      <c r="O18" s="29"/>
      <c r="P18" s="30">
        <v>1.4</v>
      </c>
      <c r="Q18" s="31">
        <f t="shared" si="2"/>
        <v>0</v>
      </c>
      <c r="R18" s="35">
        <f t="shared" si="1"/>
        <v>0</v>
      </c>
      <c r="S18" s="8">
        <v>3</v>
      </c>
    </row>
    <row r="19" spans="2:19" ht="15">
      <c r="B19" s="119">
        <v>9</v>
      </c>
      <c r="C19" s="110"/>
      <c r="D19" s="111"/>
      <c r="E19" s="112"/>
      <c r="F19" s="113"/>
      <c r="G19" s="114"/>
      <c r="H19" s="115">
        <f aca="true" t="shared" si="3" ref="H16:H28">VLOOKUP(B19,COTIZADO,8,FALSE)</f>
        <v>0</v>
      </c>
      <c r="I19" s="116">
        <v>0</v>
      </c>
      <c r="J19" s="117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  <c r="S19" s="8">
        <v>3</v>
      </c>
    </row>
    <row r="20" spans="2:19" ht="15">
      <c r="B20" s="119">
        <v>10</v>
      </c>
      <c r="C20" s="110"/>
      <c r="D20" s="111"/>
      <c r="E20" s="112"/>
      <c r="F20" s="113"/>
      <c r="G20" s="114"/>
      <c r="H20" s="115">
        <f t="shared" si="3"/>
        <v>0</v>
      </c>
      <c r="I20" s="116">
        <v>0</v>
      </c>
      <c r="J20" s="117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  <c r="S20" s="8">
        <v>2</v>
      </c>
    </row>
    <row r="21" spans="2:19" ht="15">
      <c r="B21" s="119">
        <v>11</v>
      </c>
      <c r="C21" s="42"/>
      <c r="D21" s="43"/>
      <c r="E21" s="44"/>
      <c r="F21" s="45"/>
      <c r="G21" s="46"/>
      <c r="H21" s="74">
        <f t="shared" si="3"/>
        <v>0</v>
      </c>
      <c r="I21" s="75">
        <v>0</v>
      </c>
      <c r="J21" s="7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  <c r="S21" s="8">
        <v>1</v>
      </c>
    </row>
    <row r="22" spans="2:18" ht="15">
      <c r="B22" s="119">
        <v>12</v>
      </c>
      <c r="C22" s="42"/>
      <c r="D22" s="43"/>
      <c r="E22" s="44"/>
      <c r="F22" s="45"/>
      <c r="G22" s="46"/>
      <c r="H22" s="74">
        <f t="shared" si="3"/>
        <v>0</v>
      </c>
      <c r="I22" s="75">
        <v>0</v>
      </c>
      <c r="J22" s="7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19">
        <v>13</v>
      </c>
      <c r="C23" s="42"/>
      <c r="D23" s="43"/>
      <c r="E23" s="44"/>
      <c r="F23" s="45"/>
      <c r="G23" s="46"/>
      <c r="H23" s="74">
        <f t="shared" si="3"/>
        <v>0</v>
      </c>
      <c r="I23" s="75">
        <v>0</v>
      </c>
      <c r="J23" s="7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19">
        <v>14</v>
      </c>
      <c r="C24" s="42"/>
      <c r="D24" s="43"/>
      <c r="E24" s="44"/>
      <c r="F24" s="45"/>
      <c r="G24" s="46"/>
      <c r="H24" s="74">
        <f t="shared" si="3"/>
        <v>0</v>
      </c>
      <c r="I24" s="75">
        <v>0</v>
      </c>
      <c r="J24" s="7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19">
        <v>15</v>
      </c>
      <c r="C25" s="42"/>
      <c r="D25" s="43"/>
      <c r="E25" s="44"/>
      <c r="F25" s="45"/>
      <c r="G25" s="46"/>
      <c r="H25" s="74">
        <f t="shared" si="3"/>
        <v>0</v>
      </c>
      <c r="I25" s="75">
        <v>0</v>
      </c>
      <c r="J25" s="7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19">
        <v>16</v>
      </c>
      <c r="C26" s="42"/>
      <c r="D26" s="43"/>
      <c r="E26" s="44"/>
      <c r="F26" s="45"/>
      <c r="G26" s="46"/>
      <c r="H26" s="74">
        <f t="shared" si="3"/>
        <v>0</v>
      </c>
      <c r="I26" s="75">
        <v>0</v>
      </c>
      <c r="J26" s="76">
        <f t="shared" si="0"/>
        <v>0</v>
      </c>
      <c r="K26" s="28">
        <v>16</v>
      </c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19">
        <v>17</v>
      </c>
      <c r="C27" s="42"/>
      <c r="D27" s="43"/>
      <c r="E27" s="44"/>
      <c r="F27" s="45"/>
      <c r="G27" s="46"/>
      <c r="H27" s="74">
        <f t="shared" si="3"/>
        <v>0</v>
      </c>
      <c r="I27" s="75">
        <v>0</v>
      </c>
      <c r="J27" s="7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19">
        <v>18</v>
      </c>
      <c r="C28" s="47"/>
      <c r="D28" s="48"/>
      <c r="E28" s="49"/>
      <c r="F28" s="45"/>
      <c r="G28" s="46"/>
      <c r="H28" s="77">
        <f t="shared" si="3"/>
        <v>0</v>
      </c>
      <c r="I28" s="78">
        <v>0</v>
      </c>
      <c r="J28" s="79">
        <f t="shared" si="0"/>
        <v>0</v>
      </c>
      <c r="K28" s="28">
        <v>18</v>
      </c>
      <c r="L28" s="29" t="s">
        <v>611</v>
      </c>
      <c r="M28" s="29">
        <v>50000</v>
      </c>
      <c r="N28" s="29"/>
      <c r="O28" s="29"/>
      <c r="P28" s="32">
        <v>1.5</v>
      </c>
      <c r="Q28" s="33"/>
      <c r="R28" s="35">
        <f t="shared" si="1"/>
        <v>0</v>
      </c>
    </row>
    <row r="29" spans="2:13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56">
        <f>SUM(J11:J28)</f>
        <v>89100</v>
      </c>
      <c r="M29" s="8">
        <f>3*50000</f>
        <v>150000</v>
      </c>
    </row>
    <row r="30" spans="2:10" ht="15">
      <c r="B30" s="57"/>
      <c r="C30" s="59"/>
      <c r="D30" s="59"/>
      <c r="E30" s="39"/>
      <c r="F30" s="60"/>
      <c r="G30" s="61" t="s">
        <v>13</v>
      </c>
      <c r="H30" s="62"/>
      <c r="I30" s="63"/>
      <c r="J30" s="64">
        <f>J29*I30</f>
        <v>0</v>
      </c>
    </row>
    <row r="31" spans="2:10" ht="15">
      <c r="B31" s="38"/>
      <c r="C31" s="39"/>
      <c r="D31" s="39"/>
      <c r="E31" s="39"/>
      <c r="F31" s="65"/>
      <c r="G31" s="66" t="s">
        <v>4</v>
      </c>
      <c r="H31" s="58"/>
      <c r="I31" s="67"/>
      <c r="J31" s="64">
        <f>J29-J30</f>
        <v>89100</v>
      </c>
    </row>
    <row r="32" spans="2:10" ht="15">
      <c r="B32" s="38"/>
      <c r="C32" s="39"/>
      <c r="D32" s="39"/>
      <c r="E32" s="39"/>
      <c r="F32" s="60"/>
      <c r="G32" s="61">
        <v>0.19</v>
      </c>
      <c r="H32" s="62"/>
      <c r="I32" s="63">
        <v>0.19</v>
      </c>
      <c r="J32" s="64">
        <f>J31*I32</f>
        <v>16929</v>
      </c>
    </row>
    <row r="33" spans="2:10" ht="15.75" thickBot="1">
      <c r="B33" s="40"/>
      <c r="C33" s="41"/>
      <c r="D33" s="41"/>
      <c r="E33" s="41"/>
      <c r="F33" s="68"/>
      <c r="G33" s="69" t="s">
        <v>2</v>
      </c>
      <c r="H33" s="70"/>
      <c r="I33" s="71"/>
      <c r="J33" s="72">
        <f>J31+J32</f>
        <v>106029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26" activePane="bottomLeft" state="frozen"/>
      <selection pane="topLeft" activeCell="B1" sqref="B1"/>
      <selection pane="bottomLeft" activeCell="I31" sqref="I3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9" ht="15">
      <c r="A30">
        <v>29</v>
      </c>
      <c r="B30" s="36" t="s">
        <v>192</v>
      </c>
      <c r="C30" t="s">
        <v>193</v>
      </c>
      <c r="D30" t="s">
        <v>557</v>
      </c>
      <c r="F30" t="s">
        <v>194</v>
      </c>
      <c r="G30" t="s">
        <v>33</v>
      </c>
      <c r="I30" t="s">
        <v>612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32</v>
      </c>
      <c r="G31" t="s">
        <v>33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33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73</v>
      </c>
      <c r="G33" t="s">
        <v>33</v>
      </c>
      <c r="I33" t="s">
        <v>209</v>
      </c>
      <c r="K33" t="s">
        <v>210</v>
      </c>
      <c r="L33" t="s">
        <v>211</v>
      </c>
      <c r="M33" t="s">
        <v>34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33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33</v>
      </c>
      <c r="I35" t="s">
        <v>222</v>
      </c>
      <c r="K35" t="s">
        <v>223</v>
      </c>
      <c r="L35" t="s">
        <v>224</v>
      </c>
      <c r="M35" t="s">
        <v>41</v>
      </c>
    </row>
    <row r="36" spans="1:13" ht="15">
      <c r="A36">
        <v>35</v>
      </c>
      <c r="B36" s="36" t="s">
        <v>225</v>
      </c>
      <c r="C36" t="s">
        <v>226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32</v>
      </c>
      <c r="G38" t="s">
        <v>33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33</v>
      </c>
      <c r="M39" t="s">
        <v>31</v>
      </c>
    </row>
    <row r="40" spans="1:13" ht="15">
      <c r="A40">
        <v>39</v>
      </c>
      <c r="B40" s="36" t="s">
        <v>235</v>
      </c>
      <c r="C40" t="s">
        <v>236</v>
      </c>
      <c r="G40" t="s">
        <v>33</v>
      </c>
      <c r="M40" t="s">
        <v>31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33</v>
      </c>
      <c r="I41" t="s">
        <v>239</v>
      </c>
      <c r="M41" t="s">
        <v>41</v>
      </c>
    </row>
    <row r="42" spans="1:13" ht="15">
      <c r="A42">
        <v>41</v>
      </c>
      <c r="B42" s="36" t="s">
        <v>241</v>
      </c>
      <c r="C42" t="s">
        <v>242</v>
      </c>
      <c r="G42" t="s">
        <v>33</v>
      </c>
      <c r="M42" t="s">
        <v>31</v>
      </c>
    </row>
    <row r="43" spans="1:13" ht="15">
      <c r="A43">
        <v>42</v>
      </c>
      <c r="B43" s="36" t="s">
        <v>243</v>
      </c>
      <c r="C43" t="s">
        <v>244</v>
      </c>
      <c r="G43" t="s">
        <v>33</v>
      </c>
      <c r="M43" t="s">
        <v>31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47</v>
      </c>
      <c r="G44" t="s">
        <v>33</v>
      </c>
      <c r="K44" t="s">
        <v>247</v>
      </c>
      <c r="L44" t="s">
        <v>248</v>
      </c>
      <c r="M44" t="s">
        <v>41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65</v>
      </c>
      <c r="G45" t="s">
        <v>33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33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65</v>
      </c>
      <c r="G47" t="s">
        <v>33</v>
      </c>
      <c r="I47" t="s">
        <v>264</v>
      </c>
      <c r="L47" t="s">
        <v>265</v>
      </c>
      <c r="M47" t="s">
        <v>41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38</v>
      </c>
      <c r="G48" t="s">
        <v>33</v>
      </c>
      <c r="I48" t="s">
        <v>268</v>
      </c>
      <c r="K48" t="s">
        <v>269</v>
      </c>
      <c r="L48" t="s">
        <v>270</v>
      </c>
      <c r="M48" t="s">
        <v>30</v>
      </c>
    </row>
    <row r="49" spans="1:13" ht="15">
      <c r="A49">
        <v>48</v>
      </c>
      <c r="B49" s="36" t="s">
        <v>273</v>
      </c>
      <c r="C49" t="s">
        <v>274</v>
      </c>
      <c r="G49" t="s">
        <v>33</v>
      </c>
      <c r="M49" t="s">
        <v>64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47</v>
      </c>
      <c r="G50" t="s">
        <v>33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33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33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33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65</v>
      </c>
      <c r="G54" t="s">
        <v>33</v>
      </c>
      <c r="I54" t="s">
        <v>272</v>
      </c>
      <c r="K54" t="s">
        <v>296</v>
      </c>
      <c r="M54" t="s">
        <v>64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33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33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121</v>
      </c>
      <c r="G57" t="s">
        <v>33</v>
      </c>
      <c r="I57" t="s">
        <v>311</v>
      </c>
      <c r="J57" t="s">
        <v>312</v>
      </c>
      <c r="K57" t="s">
        <v>313</v>
      </c>
      <c r="L57" t="s">
        <v>314</v>
      </c>
      <c r="M57" t="s">
        <v>41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8" ht="15">
      <c r="A106">
        <v>105</v>
      </c>
      <c r="B106" s="36" t="s">
        <v>571</v>
      </c>
      <c r="C106" t="s">
        <v>572</v>
      </c>
      <c r="D106" t="s">
        <v>573</v>
      </c>
      <c r="E106" t="s">
        <v>574</v>
      </c>
      <c r="F106" t="s">
        <v>39</v>
      </c>
      <c r="G106" t="s">
        <v>33</v>
      </c>
      <c r="H106" t="s">
        <v>575</v>
      </c>
    </row>
    <row r="107" spans="1:12" ht="15">
      <c r="A107">
        <v>106</v>
      </c>
      <c r="B107" s="36" t="s">
        <v>577</v>
      </c>
      <c r="C107" t="s">
        <v>578</v>
      </c>
      <c r="D107" t="s">
        <v>579</v>
      </c>
      <c r="E107" t="s">
        <v>580</v>
      </c>
      <c r="F107" t="s">
        <v>37</v>
      </c>
      <c r="G107" t="s">
        <v>33</v>
      </c>
      <c r="I107" t="s">
        <v>576</v>
      </c>
      <c r="K107" t="s">
        <v>581</v>
      </c>
      <c r="L107" s="80" t="s">
        <v>582</v>
      </c>
    </row>
    <row r="108" spans="1:13" ht="15">
      <c r="A108">
        <v>107</v>
      </c>
      <c r="B108" s="36" t="s">
        <v>584</v>
      </c>
      <c r="C108" t="s">
        <v>583</v>
      </c>
      <c r="D108" t="s">
        <v>585</v>
      </c>
      <c r="E108" t="s">
        <v>586</v>
      </c>
      <c r="F108" t="s">
        <v>37</v>
      </c>
      <c r="G108" t="s">
        <v>33</v>
      </c>
      <c r="I108" t="s">
        <v>587</v>
      </c>
      <c r="K108" t="s">
        <v>588</v>
      </c>
      <c r="M108" t="s">
        <v>589</v>
      </c>
    </row>
    <row r="109" spans="1:13" ht="15">
      <c r="A109">
        <v>108</v>
      </c>
      <c r="B109" s="36" t="s">
        <v>590</v>
      </c>
      <c r="C109" t="s">
        <v>591</v>
      </c>
      <c r="D109" t="s">
        <v>592</v>
      </c>
      <c r="E109" t="s">
        <v>593</v>
      </c>
      <c r="F109" t="s">
        <v>37</v>
      </c>
      <c r="G109" t="s">
        <v>33</v>
      </c>
      <c r="I109" t="s">
        <v>594</v>
      </c>
      <c r="K109" t="s">
        <v>595</v>
      </c>
      <c r="L109" s="80" t="s">
        <v>596</v>
      </c>
      <c r="M109" t="s">
        <v>597</v>
      </c>
    </row>
    <row r="110" spans="1:9" ht="15">
      <c r="A110">
        <v>109</v>
      </c>
      <c r="B110" s="36" t="s">
        <v>599</v>
      </c>
      <c r="C110" t="s">
        <v>598</v>
      </c>
      <c r="I110" t="s">
        <v>600</v>
      </c>
    </row>
    <row r="111" spans="1:12" ht="15">
      <c r="A111">
        <v>110</v>
      </c>
      <c r="B111" s="36" t="s">
        <v>601</v>
      </c>
      <c r="C111" t="s">
        <v>602</v>
      </c>
      <c r="E111" t="s">
        <v>606</v>
      </c>
      <c r="F111" t="s">
        <v>47</v>
      </c>
      <c r="G111" t="s">
        <v>33</v>
      </c>
      <c r="H111" t="s">
        <v>603</v>
      </c>
      <c r="I111" t="s">
        <v>604</v>
      </c>
      <c r="L111" s="80" t="s">
        <v>605</v>
      </c>
    </row>
    <row r="112" spans="1:9" ht="15">
      <c r="A112">
        <v>111</v>
      </c>
      <c r="B112" s="36" t="s">
        <v>608</v>
      </c>
      <c r="C112" t="s">
        <v>607</v>
      </c>
      <c r="E112" t="s">
        <v>609</v>
      </c>
      <c r="G112" t="s">
        <v>33</v>
      </c>
      <c r="I112" t="s">
        <v>610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2015-05-15T17:42:47Z</cp:lastPrinted>
  <dcterms:created xsi:type="dcterms:W3CDTF">2013-07-12T05:01:37Z</dcterms:created>
  <dcterms:modified xsi:type="dcterms:W3CDTF">2015-05-25T13:49:46Z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