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'COTIZACION'!$B$1:$J$34</definedName>
    <definedName name="CLIENTES">'CLIENTES'!$B$2:$M$201</definedName>
    <definedName name="COTIZADO" comment="VALORES COTIZADOS A PROVEEDORES">'COTIZACION'!$K$11:$R$29</definedName>
    <definedName name="VENTAFINAL" comment="PRECIO OFERTADO A CLIENTE">'COTIZACION'!$R$12:$R$29</definedName>
    <definedName name="Z_E08BD4BD_63D8_41E6_9AED_1C81DE76C4C8_.wvu.PrintArea" localSheetId="0" hidden="1">'COTIZACION'!$B$1:$J$34</definedName>
  </definedNames>
  <calcPr fullCalcOnLoad="1"/>
</workbook>
</file>

<file path=xl/sharedStrings.xml><?xml version="1.0" encoding="utf-8"?>
<sst xmlns="http://schemas.openxmlformats.org/spreadsheetml/2006/main" count="833" uniqueCount="606">
  <si>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</si>
  <si>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</si>
  <si>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</si>
  <si>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</si>
  <si>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</si>
  <si>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</si>
  <si>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</si>
  <si>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</si>
  <si>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</si>
  <si>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</si>
  <si>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</si>
  <si>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</si>
  <si>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</si>
  <si>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</si>
  <si>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</si>
  <si>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</si>
  <si>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</si>
  <si>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</si>
  <si>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</si>
  <si>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</si>
  <si>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</si>
  <si>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</si>
  <si>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</si>
  <si>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</si>
  <si>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</si>
  <si>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</si>
  <si>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</si>
  <si>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</si>
  <si>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</si>
  <si>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</si>
  <si>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</si>
  <si>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</si>
  <si>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</si>
  <si>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</si>
  <si>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</si>
  <si>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</si>
  <si>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</si>
  <si>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</si>
  <si>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</si>
  <si>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</si>
  <si>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</si>
  <si>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</si>
  <si>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</si>
  <si>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</si>
  <si>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</si>
  <si>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</si>
  <si>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</si>
  <si>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</si>
  <si>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</si>
  <si>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</si>
  <si>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</si>
  <si>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</si>
  <si>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</si>
  <si>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</si>
  <si>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</si>
  <si>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</si>
  <si>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</si>
  <si>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</si>
  <si>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</si>
  <si>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</si>
  <si>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</si>
  <si>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</si>
  <si>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</si>
  <si>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</si>
  <si>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</si>
  <si>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</si>
  <si>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</si>
  <si>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</si>
  <si>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</si>
  <si>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</si>
  <si>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</si>
  <si>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</si>
  <si>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</si>
  <si>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</si>
  <si>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</si>
  <si>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</si>
  <si>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</si>
  <si>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</si>
  <si>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</si>
  <si>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</si>
  <si>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</si>
  <si>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</si>
  <si>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</si>
  <si>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</si>
  <si>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</si>
  <si>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</si>
  <si>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</si>
  <si>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</si>
  <si>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</si>
  <si>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</si>
  <si>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</si>
  <si>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</si>
  <si>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</si>
  <si>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</si>
  <si>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</si>
  <si>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</si>
  <si>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</si>
  <si>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</si>
  <si>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</si>
  <si>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</si>
  <si>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</si>
  <si>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</si>
  <si>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</si>
  <si>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</si>
  <si>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</si>
  <si>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</si>
  <si>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</si>
  <si>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</si>
  <si>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</si>
  <si>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</si>
  <si>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</si>
  <si>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</si>
  <si>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</si>
  <si>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</si>
  <si>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</si>
  <si>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</si>
  <si>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</si>
  <si>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</si>
  <si>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</si>
  <si>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</si>
  <si>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</si>
  <si>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</si>
  <si>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</si>
  <si>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</si>
  <si>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</si>
  <si>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</si>
  <si>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</si>
  <si>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</si>
  <si>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</si>
  <si>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</si>
  <si>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</si>
  <si>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</si>
  <si>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</si>
  <si>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</si>
  <si>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</si>
  <si>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</si>
  <si>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</si>
  <si>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</si>
  <si>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</si>
  <si>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</si>
  <si>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</si>
  <si>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</si>
  <si>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</si>
  <si>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</si>
  <si>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</si>
  <si>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</si>
  <si>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</si>
  <si>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</si>
  <si>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</si>
  <si>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</si>
  <si>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</si>
  <si>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</si>
  <si>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</si>
  <si>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</si>
  <si>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</si>
  <si>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</si>
  <si>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</si>
  <si>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</si>
  <si>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</si>
  <si>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</si>
  <si>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</si>
  <si>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</si>
  <si>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</si>
  <si>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</si>
  <si>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</si>
  <si>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</si>
  <si>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</si>
  <si>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</si>
  <si>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</si>
  <si>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</si>
  <si>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</si>
  <si>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</si>
  <si>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</si>
  <si>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</si>
  <si>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</si>
  <si>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</si>
  <si>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</si>
  <si>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</si>
  <si>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</si>
  <si>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</si>
  <si>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</si>
  <si>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</si>
  <si>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</si>
  <si>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</si>
  <si>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</si>
  <si>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</si>
  <si>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</si>
  <si>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</si>
  <si>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</si>
  <si>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</si>
  <si>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</si>
  <si>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</si>
  <si>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</si>
  <si>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</si>
  <si>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</si>
  <si>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</si>
  <si>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</si>
  <si>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</si>
  <si>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</si>
  <si>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</si>
  <si>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</si>
  <si>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</si>
  <si>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</si>
  <si>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</si>
  <si>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</si>
  <si>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</si>
  <si>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</si>
  <si>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</si>
  <si>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</si>
  <si>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</si>
  <si>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</si>
  <si>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</si>
  <si>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</si>
  <si>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</si>
  <si>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</si>
  <si>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</si>
  <si>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</si>
  <si>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</si>
  <si>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</si>
  <si>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</si>
  <si>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</si>
  <si>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</si>
  <si>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</si>
  <si>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</si>
  <si>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</si>
  <si>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</si>
  <si>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</si>
  <si>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</si>
  <si>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</si>
  <si>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</si>
  <si>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</si>
  <si>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</si>
  <si>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</si>
  <si>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</si>
  <si>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</si>
  <si>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</si>
  <si>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</si>
  <si>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</si>
  <si>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</si>
  <si>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</si>
  <si>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</si>
  <si>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</si>
  <si>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</si>
  <si>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</si>
  <si>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</si>
  <si>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</si>
  <si>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</si>
  <si>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</si>
  <si>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</si>
  <si>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</si>
  <si>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</si>
  <si>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</si>
  <si>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</si>
  <si>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</si>
  <si>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</si>
  <si>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</si>
  <si>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</si>
  <si>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</si>
  <si>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</si>
  <si>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</si>
  <si>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</si>
  <si>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</si>
  <si>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</si>
  <si>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</si>
  <si>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</si>
  <si>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</si>
  <si>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</si>
  <si>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</si>
  <si>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</si>
  <si>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</si>
  <si>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</si>
  <si>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</si>
  <si>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</si>
  <si>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</si>
  <si>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</si>
  <si>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</si>
  <si>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</si>
  <si>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</si>
  <si>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</si>
  <si>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</si>
  <si>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</si>
  <si>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</si>
  <si>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</si>
  <si>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</si>
  <si>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</si>
  <si>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</si>
  <si>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</si>
  <si>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</si>
  <si>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</si>
  <si>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</si>
  <si>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</si>
  <si>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</si>
  <si>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</si>
  <si>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</si>
  <si>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</si>
  <si>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</si>
  <si>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</si>
  <si>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</si>
  <si>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</si>
  <si>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</si>
  <si>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</si>
  <si>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</si>
  <si>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</si>
  <si>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</si>
  <si>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</si>
  <si>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</si>
  <si>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</si>
  <si>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</si>
  <si>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</si>
  <si>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</si>
  <si>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</si>
  <si>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</si>
  <si>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</si>
  <si>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</si>
  <si>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</si>
  <si>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</si>
  <si>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</si>
  <si>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</si>
  <si>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</si>
  <si>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</si>
  <si>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</si>
  <si>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</si>
  <si>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</si>
  <si>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</si>
  <si>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</si>
  <si>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</si>
  <si>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</si>
  <si>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</si>
  <si>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</si>
  <si>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</si>
  <si>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</si>
  <si>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</si>
  <si>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</si>
  <si>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</si>
  <si>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</si>
  <si>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</si>
  <si>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</si>
  <si>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</si>
  <si>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</si>
  <si>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</si>
  <si>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</si>
  <si>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</si>
  <si>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</si>
  <si>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</si>
  <si>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</si>
  <si>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</si>
  <si>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</si>
  <si>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</si>
  <si>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</si>
  <si>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</si>
  <si>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</si>
  <si>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</si>
  <si>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</si>
  <si>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</si>
  <si>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</si>
  <si>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</si>
  <si>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</si>
  <si>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</si>
  <si>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</si>
  <si>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</si>
  <si>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</si>
  <si>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</si>
  <si>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</si>
  <si>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</si>
  <si>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</si>
  <si>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</si>
  <si>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</si>
  <si>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</si>
  <si>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</si>
  <si>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</si>
  <si>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</si>
  <si>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</si>
  <si>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</si>
  <si>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</si>
  <si>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</si>
  <si>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</si>
  <si>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</si>
  <si>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</si>
  <si>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</si>
  <si>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</si>
  <si>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</si>
  <si>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</si>
  <si>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</si>
  <si>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</si>
  <si>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</si>
  <si>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</si>
  <si>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</si>
  <si>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</si>
  <si>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</si>
  <si>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</si>
  <si>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</si>
  <si>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</si>
  <si>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</si>
  <si>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</si>
  <si>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</si>
  <si>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</si>
  <si>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</si>
  <si>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</si>
  <si>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</si>
  <si>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</si>
  <si>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</si>
  <si>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</si>
  <si>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</si>
  <si>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</si>
  <si>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</si>
  <si>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</si>
  <si>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</si>
  <si>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</si>
  <si>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</si>
  <si>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</si>
  <si>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</si>
  <si>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</si>
  <si>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</si>
  <si>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</si>
  <si>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</si>
  <si>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</si>
  <si>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</si>
  <si>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</si>
  <si>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</si>
  <si>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</si>
  <si>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</si>
  <si>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</si>
  <si>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</si>
  <si>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</si>
  <si>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</si>
  <si>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</si>
  <si>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</si>
  <si>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</si>
  <si>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</si>
  <si>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</si>
  <si>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</si>
  <si>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</si>
  <si>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</si>
  <si>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</si>
  <si>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</si>
  <si>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</si>
  <si>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</si>
  <si>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</si>
  <si>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</si>
  <si>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</si>
  <si>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</si>
  <si>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</si>
  <si>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</si>
  <si>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</si>
  <si>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</si>
  <si>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</si>
  <si>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</si>
  <si>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</si>
  <si>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</si>
  <si>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</si>
  <si>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</si>
  <si>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</si>
  <si>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</si>
  <si>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</si>
  <si>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</si>
  <si>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</si>
  <si>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</si>
  <si>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</si>
  <si>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</si>
  <si>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</si>
  <si>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</si>
  <si>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</si>
  <si>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</si>
  <si>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</si>
  <si>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</si>
  <si>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</si>
  <si>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</si>
  <si>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</si>
  <si>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</si>
  <si>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</si>
  <si>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</si>
  <si>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</si>
  <si>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</si>
  <si>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</si>
  <si>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</si>
  <si>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</si>
  <si>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</si>
  <si>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</si>
  <si>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</si>
  <si>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</si>
  <si>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</si>
  <si>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</si>
  <si>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</si>
  <si>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</si>
  <si>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</si>
  <si>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</si>
  <si>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</si>
  <si>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</si>
  <si>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</si>
  <si>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</si>
  <si>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</si>
  <si>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</si>
  <si>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</si>
  <si>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</si>
  <si>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</si>
  <si>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</si>
  <si>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</si>
  <si>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</si>
  <si>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</si>
  <si>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</si>
  <si>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</si>
  <si>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</si>
  <si>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</si>
  <si>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</si>
  <si>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</si>
  <si>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</si>
  <si>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</si>
  <si>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</si>
  <si>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</si>
  <si>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</si>
  <si>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</si>
  <si>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</si>
  <si>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</si>
  <si>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</si>
  <si>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</si>
  <si>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</si>
  <si>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</si>
  <si>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</si>
  <si>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</si>
  <si>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</si>
  <si>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</si>
  <si>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</si>
  <si>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</si>
  <si>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</si>
  <si>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</si>
  <si>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</si>
  <si>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02-441 4111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</si>
  <si>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</si>
  <si>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</si>
  <si>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</si>
  <si>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</si>
  <si>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</si>
  <si>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</si>
  <si>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</si>
  <si>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</si>
  <si>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</si>
  <si>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</si>
  <si>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</si>
  <si>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</si>
  <si>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</si>
  <si>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</si>
  <si>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</si>
  <si>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</si>
  <si>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</si>
  <si>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</si>
  <si>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</si>
  <si>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</si>
  <si>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</si>
  <si>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</si>
  <si>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</si>
  <si>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</si>
  <si>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</si>
  <si>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</si>
  <si>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</si>
  <si>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</si>
  <si>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</si>
  <si>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</si>
  <si>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</si>
  <si>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</si>
  <si>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</si>
  <si>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</si>
  <si>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</si>
  <si>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</si>
  <si>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</si>
  <si>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</si>
  <si>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</si>
  <si>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</si>
  <si>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</si>
  <si>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</si>
  <si>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</si>
  <si>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</si>
  <si>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</si>
  <si>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</si>
  <si>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</si>
  <si>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</si>
  <si>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</si>
  <si>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</si>
  <si>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iNGENIERIA INDUSTRIAL SAME LTDA</t>
  </si>
  <si>
    <t>INGENIERIA</t>
  </si>
  <si>
    <t>78.038.140-K</t>
  </si>
  <si>
    <t>AV HOLANDA N° 3857</t>
  </si>
  <si>
    <t>ÑUÑOA</t>
  </si>
  <si>
    <t>Ambar Zuñiga</t>
  </si>
  <si>
    <t>60 dias</t>
  </si>
  <si>
    <t>WATTS   S.A</t>
  </si>
  <si>
    <t>Industria aiimentos</t>
  </si>
  <si>
    <t>Av. José Pedro Alessandri # 10501</t>
  </si>
  <si>
    <t>crivera</t>
  </si>
  <si>
    <t>Javier Fuentealba S</t>
  </si>
  <si>
    <t>CLAUDIA RIVERA</t>
  </si>
  <si>
    <t>VALIDEZ OFERTA           15 DIAS</t>
  </si>
  <si>
    <t>INDUSTRIA  ALIMENTOS</t>
  </si>
  <si>
    <t>TEKMATIC</t>
  </si>
  <si>
    <t>500/500</t>
  </si>
  <si>
    <t>EZ-5</t>
  </si>
  <si>
    <t>FLETE</t>
  </si>
  <si>
    <t>EMBRAGUE FRENO EMHEI 500/500 C/PINES</t>
  </si>
  <si>
    <t>EVI-30</t>
  </si>
  <si>
    <t>EMBRAGUE ELECTROMAGNETICO EEZR-5</t>
  </si>
  <si>
    <t>EVI 24</t>
  </si>
  <si>
    <t>60 DÍAS</t>
  </si>
  <si>
    <t>HUMBERTO  ECHEVERRIA</t>
  </si>
  <si>
    <t>PLAZO ENTREGA 12 DIAS</t>
  </si>
  <si>
    <t>10 DÍAS</t>
  </si>
  <si>
    <t>un</t>
  </si>
  <si>
    <t>cost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</si>
</sst>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7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164" fontId="8" fillId="33" borderId="15" xfId="0" applyNumberFormat="1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164" fontId="8" fillId="33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3" borderId="32" xfId="0" applyFont="1" applyFill="1" applyBorder="1" applyAlignment="1" applyProtection="1">
      <alignment horizontal="center"/>
      <protection locked="0"/>
    </xf>
    <xf numFmtId="0" fontId="9" fillId="33" borderId="32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7" fillId="33" borderId="28" xfId="0" applyFont="1" applyFill="1" applyBorder="1" applyAlignment="1" applyProtection="1">
      <alignment horizontal="right" vertical="center"/>
      <protection locked="0"/>
    </xf>
    <xf numFmtId="0" fontId="7" fillId="33" borderId="11" xfId="0" applyFont="1" applyFill="1" applyBorder="1" applyAlignment="1" applyProtection="1">
      <alignment horizontal="right" vertical="center"/>
      <protection locked="0"/>
    </xf>
    <xf numFmtId="0" fontId="7" fillId="33" borderId="30" xfId="0" applyFont="1" applyFill="1" applyBorder="1" applyAlignment="1" applyProtection="1">
      <alignment horizontal="right"/>
      <protection locked="0"/>
    </xf>
    <xf numFmtId="1" fontId="7" fillId="33" borderId="31" xfId="0" applyNumberFormat="1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right"/>
      <protection locked="0"/>
    </xf>
    <xf numFmtId="9" fontId="7" fillId="33" borderId="33" xfId="0" applyNumberFormat="1" applyFont="1" applyFill="1" applyBorder="1" applyAlignment="1" applyProtection="1">
      <alignment horizontal="right" vertical="center"/>
      <protection locked="0"/>
    </xf>
    <xf numFmtId="9" fontId="7" fillId="33" borderId="0" xfId="0" applyNumberFormat="1" applyFont="1" applyFill="1" applyBorder="1" applyAlignment="1" applyProtection="1">
      <alignment horizontal="right" vertical="center"/>
      <protection locked="0"/>
    </xf>
    <xf numFmtId="9" fontId="7" fillId="33" borderId="19" xfId="0" applyNumberFormat="1" applyFont="1" applyFill="1" applyBorder="1" applyAlignment="1" applyProtection="1">
      <alignment horizontal="center" vertical="center"/>
      <protection locked="0"/>
    </xf>
    <xf numFmtId="1" fontId="7" fillId="33" borderId="3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/>
      <protection locked="0"/>
    </xf>
    <xf numFmtId="0" fontId="7" fillId="33" borderId="33" xfId="0" applyFont="1" applyFill="1" applyBorder="1" applyAlignment="1" applyProtection="1">
      <alignment horizontal="right" vertical="center"/>
      <protection locked="0"/>
    </xf>
    <xf numFmtId="0" fontId="7" fillId="33" borderId="19" xfId="0" applyFont="1" applyFill="1" applyBorder="1" applyAlignment="1" applyProtection="1">
      <alignment horizontal="right"/>
      <protection locked="0"/>
    </xf>
    <xf numFmtId="0" fontId="7" fillId="33" borderId="26" xfId="0" applyFont="1" applyFill="1" applyBorder="1" applyAlignment="1" applyProtection="1">
      <alignment/>
      <protection locked="0"/>
    </xf>
    <xf numFmtId="0" fontId="7" fillId="33" borderId="35" xfId="0" applyFont="1" applyFill="1" applyBorder="1" applyAlignment="1" applyProtection="1">
      <alignment horizontal="right" vertical="center"/>
      <protection locked="0"/>
    </xf>
    <xf numFmtId="0" fontId="7" fillId="33" borderId="24" xfId="0" applyFont="1" applyFill="1" applyBorder="1" applyAlignment="1" applyProtection="1">
      <alignment horizontal="right" vertical="center"/>
      <protection locked="0"/>
    </xf>
    <xf numFmtId="0" fontId="7" fillId="33" borderId="36" xfId="0" applyFont="1" applyFill="1" applyBorder="1" applyAlignment="1" applyProtection="1">
      <alignment horizontal="right"/>
      <protection locked="0"/>
    </xf>
    <xf numFmtId="1" fontId="7" fillId="33" borderId="37" xfId="0" applyNumberFormat="1" applyFont="1" applyFill="1" applyBorder="1" applyAlignment="1" applyProtection="1">
      <alignment horizontal="center"/>
      <protection/>
    </xf>
    <xf numFmtId="165" fontId="10" fillId="0" borderId="13" xfId="45" applyNumberFormat="1" applyFont="1" applyFill="1" applyBorder="1" applyAlignment="1" applyProtection="1">
      <alignment horizontal="center" vertical="center"/>
      <protection locked="0"/>
    </xf>
    <xf numFmtId="166" fontId="7" fillId="33" borderId="32" xfId="0" applyNumberFormat="1" applyFont="1" applyFill="1" applyBorder="1" applyAlignment="1" applyProtection="1">
      <alignment horizontal="center"/>
      <protection/>
    </xf>
    <xf numFmtId="166" fontId="7" fillId="33" borderId="32" xfId="0" applyNumberFormat="1" applyFont="1" applyFill="1" applyBorder="1" applyAlignment="1" applyProtection="1">
      <alignment horizontal="center"/>
      <protection locked="0"/>
    </xf>
    <xf numFmtId="166" fontId="7" fillId="33" borderId="15" xfId="0" applyNumberFormat="1" applyFont="1" applyFill="1" applyBorder="1" applyAlignment="1" applyProtection="1">
      <alignment horizontal="center"/>
      <protection/>
    </xf>
    <xf numFmtId="166" fontId="7" fillId="33" borderId="38" xfId="0" applyNumberFormat="1" applyFont="1" applyFill="1" applyBorder="1" applyAlignment="1" applyProtection="1">
      <alignment horizontal="center"/>
      <protection/>
    </xf>
    <xf numFmtId="166" fontId="7" fillId="33" borderId="38" xfId="0" applyNumberFormat="1" applyFont="1" applyFill="1" applyBorder="1" applyAlignment="1" applyProtection="1">
      <alignment horizontal="center"/>
      <protection locked="0"/>
    </xf>
    <xf numFmtId="166" fontId="7" fillId="33" borderId="26" xfId="0" applyNumberFormat="1" applyFont="1" applyFill="1" applyBorder="1" applyAlignment="1" applyProtection="1">
      <alignment horizontal="center"/>
      <protection/>
    </xf>
    <xf numFmtId="0" fontId="39" fillId="0" borderId="0" xfId="45" applyAlignment="1">
      <alignment/>
    </xf>
    <xf numFmtId="0" fontId="12" fillId="33" borderId="32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0" fontId="12" fillId="33" borderId="26" xfId="0" applyFont="1" applyFill="1" applyBorder="1" applyAlignment="1" applyProtection="1">
      <alignment/>
      <protection locked="0"/>
    </xf>
    <xf numFmtId="0" fontId="13" fillId="33" borderId="27" xfId="0" applyNumberFormat="1" applyFont="1" applyFill="1" applyBorder="1" applyAlignment="1" applyProtection="1">
      <alignment horizontal="center"/>
      <protection locked="0"/>
    </xf>
    <xf numFmtId="0" fontId="13" fillId="33" borderId="27" xfId="0" applyFont="1" applyFill="1" applyBorder="1" applyAlignment="1" applyProtection="1">
      <alignment horizontal="center"/>
      <protection locked="0"/>
    </xf>
    <xf numFmtId="166" fontId="13" fillId="33" borderId="27" xfId="0" applyNumberFormat="1" applyFont="1" applyFill="1" applyBorder="1" applyAlignment="1" applyProtection="1">
      <alignment horizontal="center"/>
      <protection/>
    </xf>
    <xf numFmtId="166" fontId="13" fillId="33" borderId="27" xfId="0" applyNumberFormat="1" applyFont="1" applyFill="1" applyBorder="1" applyAlignment="1" applyProtection="1">
      <alignment horizontal="center"/>
      <protection locked="0"/>
    </xf>
    <xf numFmtId="166" fontId="13" fillId="33" borderId="12" xfId="0" applyNumberFormat="1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/>
      <protection locked="0"/>
    </xf>
    <xf numFmtId="0" fontId="13" fillId="33" borderId="15" xfId="0" applyFont="1" applyFill="1" applyBorder="1" applyAlignment="1" applyProtection="1">
      <alignment/>
      <protection locked="0"/>
    </xf>
    <xf numFmtId="0" fontId="13" fillId="33" borderId="32" xfId="0" applyFont="1" applyFill="1" applyBorder="1" applyAlignment="1" applyProtection="1">
      <alignment horizontal="center"/>
      <protection locked="0"/>
    </xf>
    <xf numFmtId="0" fontId="13" fillId="33" borderId="32" xfId="0" applyFont="1" applyFill="1" applyBorder="1" applyAlignment="1" applyProtection="1">
      <alignment/>
      <protection locked="0"/>
    </xf>
    <xf numFmtId="166" fontId="13" fillId="33" borderId="32" xfId="0" applyNumberFormat="1" applyFont="1" applyFill="1" applyBorder="1" applyAlignment="1" applyProtection="1">
      <alignment horizontal="center"/>
      <protection/>
    </xf>
    <xf numFmtId="166" fontId="13" fillId="33" borderId="32" xfId="0" applyNumberFormat="1" applyFont="1" applyFill="1" applyBorder="1" applyAlignment="1" applyProtection="1">
      <alignment horizontal="center"/>
      <protection locked="0"/>
    </xf>
    <xf numFmtId="166" fontId="13" fillId="33" borderId="15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166" fontId="8" fillId="33" borderId="12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8" fillId="33" borderId="15" xfId="45" applyFont="1" applyFill="1" applyBorder="1" applyAlignment="1" applyProtection="1">
      <alignment horizontal="left"/>
      <protection/>
    </xf>
    <xf numFmtId="166" fontId="8" fillId="33" borderId="15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7" fillId="33" borderId="32" xfId="0" applyFont="1" applyFill="1" applyBorder="1" applyAlignment="1" applyProtection="1">
      <alignment horizontal="center"/>
      <protection locked="0"/>
    </xf>
    <xf numFmtId="0" fontId="7" fillId="33" borderId="32" xfId="0" applyFont="1" applyFill="1" applyBorder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0" fontId="7" fillId="33" borderId="32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7" fillId="33" borderId="32" xfId="0" applyFont="1" applyFill="1" applyBorder="1" applyAlignment="1" applyProtection="1">
      <alignment horizontal="center"/>
      <protection locked="0"/>
    </xf>
    <xf numFmtId="166" fontId="7" fillId="33" borderId="32" xfId="0" applyNumberFormat="1" applyFont="1" applyFill="1" applyBorder="1" applyAlignment="1" applyProtection="1">
      <alignment horizontal="center"/>
      <protection/>
    </xf>
    <xf numFmtId="166" fontId="7" fillId="33" borderId="32" xfId="0" applyNumberFormat="1" applyFont="1" applyFill="1" applyBorder="1" applyAlignment="1" applyProtection="1">
      <alignment horizontal="center"/>
      <protection locked="0"/>
    </xf>
    <xf numFmtId="166" fontId="7" fillId="33" borderId="15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166" fontId="8" fillId="33" borderId="0" xfId="0" applyNumberFormat="1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/>
      <protection locked="0"/>
    </xf>
    <xf numFmtId="0" fontId="13" fillId="33" borderId="32" xfId="0" applyNumberFormat="1" applyFont="1" applyFill="1" applyBorder="1" applyAlignment="1" applyProtection="1">
      <alignment horizontal="center"/>
      <protection locked="0"/>
    </xf>
    <xf numFmtId="0" fontId="12" fillId="33" borderId="38" xfId="0" applyNumberFormat="1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/>
      <protection locked="0"/>
    </xf>
    <xf numFmtId="0" fontId="7" fillId="0" borderId="41" xfId="0" applyFont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166" fontId="8" fillId="33" borderId="0" xfId="0" applyNumberFormat="1" applyFont="1" applyFill="1" applyBorder="1" applyAlignment="1" applyProtection="1">
      <alignment horizontal="left"/>
      <protection/>
    </xf>
    <xf numFmtId="166" fontId="8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2480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4"/>
  <sheetViews>
    <sheetView tabSelected="1" zoomScalePageLayoutView="0" workbookViewId="0" topLeftCell="C1">
      <selection activeCell="O6" sqref="O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hidden="1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8.0039062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2642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9" t="s">
        <v>525</v>
      </c>
      <c r="E4" s="38" t="s">
        <v>12</v>
      </c>
      <c r="F4" s="100"/>
      <c r="G4" s="100"/>
      <c r="H4" s="101"/>
      <c r="I4" s="38" t="s">
        <v>9</v>
      </c>
      <c r="J4" s="102">
        <v>24414240</v>
      </c>
      <c r="K4" s="20"/>
    </row>
    <row r="5" spans="2:11" ht="15">
      <c r="B5" s="39"/>
      <c r="C5" s="40"/>
      <c r="D5" s="103"/>
      <c r="E5" s="138" t="str">
        <f>VLOOKUP(D4,CLIENTES,4,FALSE)</f>
        <v>Av. José Pedro Alessandri # 10501</v>
      </c>
      <c r="F5" s="138"/>
      <c r="G5" s="138"/>
      <c r="H5" s="138"/>
      <c r="I5" s="138"/>
      <c r="J5" s="139"/>
      <c r="K5" s="20"/>
    </row>
    <row r="6" spans="2:10" ht="17.25" customHeight="1">
      <c r="B6" s="39" t="s">
        <v>27</v>
      </c>
      <c r="C6" s="40"/>
      <c r="D6" s="104" t="str">
        <f>VLOOKUP(D4,CLIENTES,2,FALSE)</f>
        <v>WATTS   S.A</v>
      </c>
      <c r="E6" s="40" t="s">
        <v>7</v>
      </c>
      <c r="F6" s="138" t="str">
        <f>VLOOKUP(D4,CLIENTES,5,FALSE)</f>
        <v>SAN BERNARDO</v>
      </c>
      <c r="G6" s="138"/>
      <c r="H6" s="138"/>
      <c r="I6" s="105">
        <f>VLOOKUP(D4,CLIENTES,11,FALSE)</f>
        <v>0</v>
      </c>
      <c r="J6" s="106"/>
    </row>
    <row r="7" spans="2:10" ht="15">
      <c r="B7" s="39" t="s">
        <v>25</v>
      </c>
      <c r="C7" s="40"/>
      <c r="D7" s="104" t="s">
        <v>591</v>
      </c>
      <c r="E7" s="40" t="s">
        <v>8</v>
      </c>
      <c r="F7" s="138" t="str">
        <f>VLOOKUP(D4,CLIENTES,6,FALSE)</f>
        <v>STGO</v>
      </c>
      <c r="G7" s="138"/>
      <c r="H7" s="138"/>
      <c r="I7" s="40" t="s">
        <v>26</v>
      </c>
      <c r="J7" s="107" t="s">
        <v>601</v>
      </c>
    </row>
    <row r="8" spans="2:12" ht="15">
      <c r="B8" s="136" t="s">
        <v>28</v>
      </c>
      <c r="C8" s="137"/>
      <c r="D8" s="104" t="s">
        <v>600</v>
      </c>
      <c r="E8" s="40" t="s">
        <v>11</v>
      </c>
      <c r="F8" s="138" t="s">
        <v>589</v>
      </c>
      <c r="G8" s="138"/>
      <c r="H8" s="138"/>
      <c r="I8" s="40" t="s">
        <v>14</v>
      </c>
      <c r="J8" s="41">
        <f ca="1">TODAY()</f>
        <v>42192</v>
      </c>
      <c r="K8" s="20"/>
      <c r="L8" s="20" t="s">
        <v>592</v>
      </c>
    </row>
    <row r="9" spans="2:12" ht="0.75" customHeight="1" thickBot="1">
      <c r="B9" s="129"/>
      <c r="C9" s="124"/>
      <c r="D9" s="104"/>
      <c r="E9" s="40"/>
      <c r="F9" s="125"/>
      <c r="G9" s="125"/>
      <c r="H9" s="125"/>
      <c r="I9" s="40"/>
      <c r="J9" s="41"/>
      <c r="K9" s="20"/>
      <c r="L9" s="20"/>
    </row>
    <row r="10" spans="2:18" ht="16.5" thickBot="1" thickTop="1">
      <c r="B10" s="42" t="s">
        <v>590</v>
      </c>
      <c r="C10" s="43"/>
      <c r="D10" s="44" t="s">
        <v>603</v>
      </c>
      <c r="E10" s="43"/>
      <c r="F10" s="44"/>
      <c r="G10" s="44"/>
      <c r="H10" s="44"/>
      <c r="I10" s="43"/>
      <c r="J10" s="45"/>
      <c r="K10" s="20"/>
      <c r="L10" s="20"/>
      <c r="P10" s="21"/>
      <c r="Q10" s="22" t="s">
        <v>21</v>
      </c>
      <c r="R10" s="23" t="s">
        <v>22</v>
      </c>
    </row>
    <row r="11" spans="2:18" ht="15.75" thickBot="1">
      <c r="B11" s="46" t="s">
        <v>1</v>
      </c>
      <c r="C11" s="130" t="s">
        <v>24</v>
      </c>
      <c r="D11" s="131"/>
      <c r="E11" s="132"/>
      <c r="F11" s="47" t="s">
        <v>0</v>
      </c>
      <c r="G11" s="48" t="s">
        <v>23</v>
      </c>
      <c r="H11" s="48" t="s">
        <v>15</v>
      </c>
      <c r="I11" s="49" t="s">
        <v>13</v>
      </c>
      <c r="J11" s="50" t="s">
        <v>2</v>
      </c>
      <c r="K11" s="24" t="s">
        <v>18</v>
      </c>
      <c r="L11" s="25" t="s">
        <v>593</v>
      </c>
      <c r="M11" s="25" t="s">
        <v>594</v>
      </c>
      <c r="N11" s="25" t="s">
        <v>595</v>
      </c>
      <c r="O11" s="25"/>
      <c r="P11" s="26" t="s">
        <v>16</v>
      </c>
      <c r="Q11" s="25" t="s">
        <v>19</v>
      </c>
      <c r="R11" s="27" t="s">
        <v>20</v>
      </c>
    </row>
    <row r="12" spans="2:18" ht="15">
      <c r="B12" s="87">
        <v>1</v>
      </c>
      <c r="C12" s="133" t="s">
        <v>596</v>
      </c>
      <c r="D12" s="134"/>
      <c r="E12" s="135"/>
      <c r="F12" s="88">
        <v>2</v>
      </c>
      <c r="G12" s="88" t="s">
        <v>23</v>
      </c>
      <c r="H12" s="89">
        <f>+R12</f>
        <v>1690112</v>
      </c>
      <c r="I12" s="90">
        <v>0</v>
      </c>
      <c r="J12" s="91">
        <f aca="true" t="shared" si="0" ref="J12:J29">F12*H12*(1-I12/100)</f>
        <v>3380224</v>
      </c>
      <c r="K12" s="28">
        <v>1</v>
      </c>
      <c r="L12" s="29">
        <f>1592*650</f>
        <v>1034800</v>
      </c>
      <c r="M12" s="25">
        <f>1003*650</f>
        <v>651950</v>
      </c>
      <c r="N12" s="29">
        <f>400000/2</f>
        <v>200000</v>
      </c>
      <c r="O12" s="29"/>
      <c r="P12" s="30">
        <v>1.44</v>
      </c>
      <c r="Q12" s="31">
        <f>+L12</f>
        <v>1034800</v>
      </c>
      <c r="R12" s="35">
        <f>Q12*P12+N12</f>
        <v>1690112</v>
      </c>
    </row>
    <row r="13" spans="2:18" ht="15">
      <c r="B13" s="113"/>
      <c r="C13" s="126" t="s">
        <v>597</v>
      </c>
      <c r="D13" s="114"/>
      <c r="E13" s="115"/>
      <c r="F13" s="116"/>
      <c r="G13" s="116"/>
      <c r="H13" s="117"/>
      <c r="I13" s="118"/>
      <c r="J13" s="119">
        <f t="shared" si="0"/>
        <v>0</v>
      </c>
      <c r="K13" s="28">
        <v>2</v>
      </c>
      <c r="L13" s="29"/>
      <c r="M13" s="29"/>
      <c r="N13" s="29"/>
      <c r="O13" s="29"/>
      <c r="P13" s="30">
        <v>1.4</v>
      </c>
      <c r="Q13" s="31">
        <f>+L13</f>
        <v>0</v>
      </c>
      <c r="R13" s="35">
        <f aca="true" t="shared" si="1" ref="R13:R29">Q13*P13</f>
        <v>0</v>
      </c>
    </row>
    <row r="14" spans="2:18" ht="15">
      <c r="B14" s="113"/>
      <c r="C14" s="126"/>
      <c r="D14" s="114"/>
      <c r="E14" s="115"/>
      <c r="F14" s="116"/>
      <c r="G14" s="116"/>
      <c r="H14" s="117"/>
      <c r="I14" s="118"/>
      <c r="J14" s="119">
        <f>F14*H14*(1-I14/100)</f>
        <v>0</v>
      </c>
      <c r="K14" s="28">
        <v>3</v>
      </c>
      <c r="L14" s="29"/>
      <c r="M14" s="29"/>
      <c r="N14" s="29"/>
      <c r="O14" s="29"/>
      <c r="P14" s="30">
        <v>1.4</v>
      </c>
      <c r="Q14" s="31">
        <f>+L14</f>
        <v>0</v>
      </c>
      <c r="R14" s="35">
        <f t="shared" si="1"/>
        <v>0</v>
      </c>
    </row>
    <row r="15" spans="2:18" ht="15">
      <c r="B15" s="127">
        <v>2</v>
      </c>
      <c r="C15" s="92" t="s">
        <v>598</v>
      </c>
      <c r="D15" s="92"/>
      <c r="E15" s="93"/>
      <c r="F15" s="94">
        <v>2</v>
      </c>
      <c r="G15" s="94" t="s">
        <v>23</v>
      </c>
      <c r="H15" s="96">
        <f>R15</f>
        <v>1145327.5</v>
      </c>
      <c r="I15" s="97">
        <v>0</v>
      </c>
      <c r="J15" s="98">
        <f t="shared" si="0"/>
        <v>2290655</v>
      </c>
      <c r="K15" s="28">
        <v>4</v>
      </c>
      <c r="L15" s="29">
        <f>1003*650</f>
        <v>651950</v>
      </c>
      <c r="M15" s="29"/>
      <c r="N15" s="29">
        <f>400000/2</f>
        <v>200000</v>
      </c>
      <c r="O15" s="29"/>
      <c r="P15" s="30">
        <v>1.45</v>
      </c>
      <c r="Q15" s="31">
        <f>+L15</f>
        <v>651950</v>
      </c>
      <c r="R15" s="35">
        <f>Q15*P15+N15</f>
        <v>1145327.5</v>
      </c>
    </row>
    <row r="16" spans="2:18" ht="15">
      <c r="B16" s="82">
        <v>5</v>
      </c>
      <c r="C16" s="92" t="s">
        <v>599</v>
      </c>
      <c r="D16" s="92"/>
      <c r="E16" s="93"/>
      <c r="F16" s="94"/>
      <c r="G16" s="95"/>
      <c r="H16" s="96"/>
      <c r="I16" s="97">
        <v>0</v>
      </c>
      <c r="J16" s="98">
        <f t="shared" si="0"/>
        <v>0</v>
      </c>
      <c r="K16" s="28">
        <v>5</v>
      </c>
      <c r="L16" s="29"/>
      <c r="M16" s="29"/>
      <c r="N16" s="112"/>
      <c r="O16" s="29"/>
      <c r="P16" s="30">
        <v>1.4</v>
      </c>
      <c r="Q16" s="31">
        <f>+N16</f>
        <v>0</v>
      </c>
      <c r="R16" s="35">
        <f t="shared" si="1"/>
        <v>0</v>
      </c>
    </row>
    <row r="17" spans="2:18" ht="15">
      <c r="B17" s="82">
        <v>6</v>
      </c>
      <c r="C17" s="92"/>
      <c r="D17" s="92"/>
      <c r="E17" s="93"/>
      <c r="F17" s="94"/>
      <c r="G17" s="95"/>
      <c r="H17" s="96"/>
      <c r="I17" s="97">
        <v>0</v>
      </c>
      <c r="J17" s="98">
        <f t="shared" si="0"/>
        <v>0</v>
      </c>
      <c r="K17" s="28">
        <v>6</v>
      </c>
      <c r="L17" s="29"/>
      <c r="M17" s="29"/>
      <c r="N17" s="29"/>
      <c r="O17" s="29"/>
      <c r="P17" s="30">
        <v>1.4</v>
      </c>
      <c r="Q17" s="31">
        <f aca="true" t="shared" si="2" ref="Q17:Q22">+M17</f>
        <v>0</v>
      </c>
      <c r="R17" s="35">
        <f t="shared" si="1"/>
        <v>0</v>
      </c>
    </row>
    <row r="18" spans="2:18" ht="15">
      <c r="B18" s="82">
        <v>7</v>
      </c>
      <c r="C18" s="92"/>
      <c r="D18" s="92"/>
      <c r="E18" s="93"/>
      <c r="F18" s="94"/>
      <c r="G18" s="95"/>
      <c r="H18" s="96"/>
      <c r="I18" s="97">
        <v>0</v>
      </c>
      <c r="J18" s="98">
        <f t="shared" si="0"/>
        <v>0</v>
      </c>
      <c r="K18" s="28">
        <v>7</v>
      </c>
      <c r="L18" s="29"/>
      <c r="M18" s="29"/>
      <c r="N18" s="29"/>
      <c r="O18" s="29"/>
      <c r="P18" s="30">
        <v>1.4</v>
      </c>
      <c r="Q18" s="31">
        <f t="shared" si="2"/>
        <v>0</v>
      </c>
      <c r="R18" s="35">
        <f t="shared" si="1"/>
        <v>0</v>
      </c>
    </row>
    <row r="19" spans="2:18" ht="15">
      <c r="B19" s="82">
        <v>8</v>
      </c>
      <c r="C19" s="92"/>
      <c r="D19" s="92"/>
      <c r="E19" s="93"/>
      <c r="F19" s="94"/>
      <c r="G19" s="95"/>
      <c r="H19" s="96"/>
      <c r="I19" s="97">
        <v>0</v>
      </c>
      <c r="J19" s="98">
        <f t="shared" si="0"/>
        <v>0</v>
      </c>
      <c r="K19" s="28">
        <v>8</v>
      </c>
      <c r="L19" s="29" t="s">
        <v>605</v>
      </c>
      <c r="M19" s="29" t="s">
        <v>604</v>
      </c>
      <c r="N19" s="29"/>
      <c r="O19" s="29"/>
      <c r="P19" s="30">
        <v>1.6</v>
      </c>
      <c r="Q19" s="31" t="str">
        <f t="shared" si="2"/>
        <v>un</v>
      </c>
      <c r="R19" s="35" t="e">
        <f t="shared" si="1"/>
        <v>#VALUE!</v>
      </c>
    </row>
    <row r="20" spans="2:18" ht="15">
      <c r="B20" s="82">
        <v>9</v>
      </c>
      <c r="C20" s="92"/>
      <c r="D20" s="92"/>
      <c r="E20" s="93"/>
      <c r="F20" s="94"/>
      <c r="G20" s="95"/>
      <c r="H20" s="96"/>
      <c r="I20" s="97">
        <v>0</v>
      </c>
      <c r="J20" s="98">
        <f t="shared" si="0"/>
        <v>0</v>
      </c>
      <c r="K20" s="28">
        <v>9</v>
      </c>
      <c r="L20" s="29">
        <f>1592</f>
        <v>1592</v>
      </c>
      <c r="M20" s="29">
        <v>2</v>
      </c>
      <c r="N20" s="29">
        <f>+L20*M20</f>
        <v>3184</v>
      </c>
      <c r="O20" s="29"/>
      <c r="P20" s="30">
        <v>1.4</v>
      </c>
      <c r="Q20" s="31">
        <f t="shared" si="2"/>
        <v>2</v>
      </c>
      <c r="R20" s="35">
        <f t="shared" si="1"/>
        <v>2.8</v>
      </c>
    </row>
    <row r="21" spans="2:18" ht="15">
      <c r="B21" s="82">
        <v>10</v>
      </c>
      <c r="C21" s="108"/>
      <c r="D21" s="108"/>
      <c r="E21" s="109"/>
      <c r="F21" s="110"/>
      <c r="G21" s="111"/>
      <c r="H21" s="75"/>
      <c r="I21" s="76">
        <v>0</v>
      </c>
      <c r="J21" s="77">
        <f t="shared" si="0"/>
        <v>0</v>
      </c>
      <c r="K21" s="28">
        <v>10</v>
      </c>
      <c r="L21" s="29">
        <f>1003</f>
        <v>1003</v>
      </c>
      <c r="M21" s="29">
        <v>2</v>
      </c>
      <c r="N21" s="29">
        <f>+L21*M21</f>
        <v>2006</v>
      </c>
      <c r="O21" s="29"/>
      <c r="P21" s="30">
        <v>1.4</v>
      </c>
      <c r="Q21" s="31">
        <f t="shared" si="2"/>
        <v>2</v>
      </c>
      <c r="R21" s="35">
        <f t="shared" si="1"/>
        <v>2.8</v>
      </c>
    </row>
    <row r="22" spans="2:18" ht="15">
      <c r="B22" s="82">
        <v>11</v>
      </c>
      <c r="C22" s="108"/>
      <c r="D22" s="108"/>
      <c r="E22" s="109"/>
      <c r="F22" s="110"/>
      <c r="G22" s="111"/>
      <c r="H22" s="75"/>
      <c r="I22" s="76">
        <v>0</v>
      </c>
      <c r="J22" s="77">
        <f t="shared" si="0"/>
        <v>0</v>
      </c>
      <c r="K22" s="28">
        <v>11</v>
      </c>
      <c r="L22" s="29"/>
      <c r="M22" s="29"/>
      <c r="N22" s="29">
        <f>+N20+N21</f>
        <v>5190</v>
      </c>
      <c r="O22" s="29"/>
      <c r="P22" s="30">
        <v>1.4</v>
      </c>
      <c r="Q22" s="31">
        <f t="shared" si="2"/>
        <v>0</v>
      </c>
      <c r="R22" s="35">
        <f t="shared" si="1"/>
        <v>0</v>
      </c>
    </row>
    <row r="23" spans="2:18" ht="15">
      <c r="B23" s="82">
        <v>12</v>
      </c>
      <c r="C23" s="92"/>
      <c r="D23" s="83"/>
      <c r="E23" s="84"/>
      <c r="F23" s="51"/>
      <c r="G23" s="52"/>
      <c r="H23" s="75">
        <f aca="true" t="shared" si="3" ref="H23:H29">VLOOKUP(B23,COTIZADO,8,FALSE)</f>
        <v>0</v>
      </c>
      <c r="I23" s="76">
        <v>0</v>
      </c>
      <c r="J23" s="77">
        <f t="shared" si="0"/>
        <v>0</v>
      </c>
      <c r="K23" s="28">
        <v>12</v>
      </c>
      <c r="L23" s="29"/>
      <c r="M23" s="29"/>
      <c r="N23" s="29"/>
      <c r="O23" s="29"/>
      <c r="P23" s="30"/>
      <c r="Q23" s="31"/>
      <c r="R23" s="35">
        <f t="shared" si="1"/>
        <v>0</v>
      </c>
    </row>
    <row r="24" spans="2:18" ht="15">
      <c r="B24" s="82">
        <v>13</v>
      </c>
      <c r="C24" s="83"/>
      <c r="D24" s="83"/>
      <c r="E24" s="84"/>
      <c r="F24" s="51"/>
      <c r="G24" s="52"/>
      <c r="H24" s="75">
        <f t="shared" si="3"/>
        <v>0</v>
      </c>
      <c r="I24" s="76">
        <v>0</v>
      </c>
      <c r="J24" s="77">
        <f t="shared" si="0"/>
        <v>0</v>
      </c>
      <c r="K24" s="28">
        <v>13</v>
      </c>
      <c r="L24" s="29"/>
      <c r="M24" s="29"/>
      <c r="N24" s="29"/>
      <c r="O24" s="29"/>
      <c r="P24" s="30"/>
      <c r="Q24" s="31"/>
      <c r="R24" s="35">
        <f t="shared" si="1"/>
        <v>0</v>
      </c>
    </row>
    <row r="25" spans="2:18" ht="15">
      <c r="B25" s="82">
        <v>14</v>
      </c>
      <c r="C25" s="83"/>
      <c r="D25" s="83"/>
      <c r="E25" s="84"/>
      <c r="F25" s="51"/>
      <c r="G25" s="52"/>
      <c r="H25" s="75">
        <f t="shared" si="3"/>
        <v>0</v>
      </c>
      <c r="I25" s="76">
        <v>0</v>
      </c>
      <c r="J25" s="77">
        <f t="shared" si="0"/>
        <v>0</v>
      </c>
      <c r="K25" s="28">
        <v>14</v>
      </c>
      <c r="L25" s="29"/>
      <c r="M25" s="29"/>
      <c r="N25" s="29"/>
      <c r="O25" s="29"/>
      <c r="P25" s="30"/>
      <c r="Q25" s="31"/>
      <c r="R25" s="35">
        <f t="shared" si="1"/>
        <v>0</v>
      </c>
    </row>
    <row r="26" spans="2:18" ht="15">
      <c r="B26" s="82">
        <v>15</v>
      </c>
      <c r="C26" s="83"/>
      <c r="D26" s="83"/>
      <c r="E26" s="84"/>
      <c r="F26" s="51"/>
      <c r="G26" s="52"/>
      <c r="H26" s="75">
        <f t="shared" si="3"/>
        <v>0</v>
      </c>
      <c r="I26" s="76">
        <v>0</v>
      </c>
      <c r="J26" s="77">
        <f t="shared" si="0"/>
        <v>0</v>
      </c>
      <c r="K26" s="28">
        <v>15</v>
      </c>
      <c r="L26" s="29"/>
      <c r="M26" s="29"/>
      <c r="N26" s="29"/>
      <c r="O26" s="29"/>
      <c r="P26" s="30"/>
      <c r="Q26" s="31"/>
      <c r="R26" s="35">
        <f t="shared" si="1"/>
        <v>0</v>
      </c>
    </row>
    <row r="27" spans="2:18" ht="15">
      <c r="B27" s="82">
        <v>16</v>
      </c>
      <c r="C27" s="83"/>
      <c r="D27" s="83"/>
      <c r="E27" s="84"/>
      <c r="F27" s="51"/>
      <c r="G27" s="52"/>
      <c r="H27" s="75">
        <f t="shared" si="3"/>
        <v>0</v>
      </c>
      <c r="I27" s="76">
        <v>0</v>
      </c>
      <c r="J27" s="77">
        <f t="shared" si="0"/>
        <v>0</v>
      </c>
      <c r="K27" s="28">
        <v>16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">
      <c r="B28" s="82">
        <v>17</v>
      </c>
      <c r="C28" s="83"/>
      <c r="D28" s="83"/>
      <c r="E28" s="84"/>
      <c r="F28" s="51"/>
      <c r="G28" s="52"/>
      <c r="H28" s="75">
        <f t="shared" si="3"/>
        <v>0</v>
      </c>
      <c r="I28" s="76">
        <v>0</v>
      </c>
      <c r="J28" s="77">
        <f t="shared" si="0"/>
        <v>0</v>
      </c>
      <c r="K28" s="28">
        <v>17</v>
      </c>
      <c r="L28" s="29"/>
      <c r="M28" s="29"/>
      <c r="N28" s="29"/>
      <c r="O28" s="29"/>
      <c r="P28" s="30">
        <v>1.5</v>
      </c>
      <c r="Q28" s="31"/>
      <c r="R28" s="35">
        <f t="shared" si="1"/>
        <v>0</v>
      </c>
    </row>
    <row r="29" spans="2:18" ht="15.75" thickBot="1">
      <c r="B29" s="128">
        <v>18</v>
      </c>
      <c r="C29" s="85"/>
      <c r="D29" s="85"/>
      <c r="E29" s="86"/>
      <c r="F29" s="51"/>
      <c r="G29" s="52"/>
      <c r="H29" s="78">
        <f t="shared" si="3"/>
        <v>0</v>
      </c>
      <c r="I29" s="79">
        <v>0</v>
      </c>
      <c r="J29" s="80">
        <f t="shared" si="0"/>
        <v>0</v>
      </c>
      <c r="K29" s="28">
        <v>18</v>
      </c>
      <c r="L29" s="29"/>
      <c r="M29" s="29"/>
      <c r="N29" s="29"/>
      <c r="O29" s="29"/>
      <c r="P29" s="32">
        <v>1.5</v>
      </c>
      <c r="Q29" s="33"/>
      <c r="R29" s="35">
        <f t="shared" si="1"/>
        <v>0</v>
      </c>
    </row>
    <row r="30" spans="2:10" ht="15">
      <c r="B30" s="53" t="s">
        <v>17</v>
      </c>
      <c r="C30" s="123"/>
      <c r="D30" s="120"/>
      <c r="E30" s="122"/>
      <c r="F30" s="121"/>
      <c r="G30" s="54" t="s">
        <v>3</v>
      </c>
      <c r="H30" s="55"/>
      <c r="I30" s="56"/>
      <c r="J30" s="57">
        <f>SUM(J12:J29)</f>
        <v>5670879</v>
      </c>
    </row>
    <row r="31" spans="2:10" ht="15">
      <c r="B31" s="58"/>
      <c r="C31" s="59"/>
      <c r="D31" s="40" t="s">
        <v>602</v>
      </c>
      <c r="E31" s="40"/>
      <c r="F31" s="61"/>
      <c r="G31" s="62"/>
      <c r="H31" s="63"/>
      <c r="I31" s="64"/>
      <c r="J31" s="65"/>
    </row>
    <row r="32" spans="2:10" ht="15">
      <c r="B32" s="39"/>
      <c r="C32" s="40"/>
      <c r="D32" s="60"/>
      <c r="E32" s="40"/>
      <c r="F32" s="66"/>
      <c r="G32" s="67" t="s">
        <v>4</v>
      </c>
      <c r="H32" s="59"/>
      <c r="I32" s="68"/>
      <c r="J32" s="65">
        <f>J30-J31</f>
        <v>5670879</v>
      </c>
    </row>
    <row r="33" spans="2:10" ht="15">
      <c r="B33" s="39"/>
      <c r="C33" s="40"/>
      <c r="D33" s="40"/>
      <c r="E33" s="40"/>
      <c r="F33" s="61"/>
      <c r="G33" s="62">
        <v>0.19</v>
      </c>
      <c r="H33" s="63"/>
      <c r="I33" s="64">
        <v>0.19</v>
      </c>
      <c r="J33" s="65">
        <f>J32*I33</f>
        <v>1077467.01</v>
      </c>
    </row>
    <row r="34" spans="2:10" ht="15.75" thickBot="1">
      <c r="B34" s="42"/>
      <c r="C34" s="43"/>
      <c r="D34" s="43"/>
      <c r="E34" s="43"/>
      <c r="F34" s="69"/>
      <c r="G34" s="70" t="s">
        <v>2</v>
      </c>
      <c r="H34" s="71"/>
      <c r="I34" s="72"/>
      <c r="J34" s="73">
        <f>J32+J33</f>
        <v>6748346.01</v>
      </c>
    </row>
  </sheetData>
  <sheetProtection formatCells="0"/>
  <mergeCells count="7">
    <mergeCell ref="C11:E11"/>
    <mergeCell ref="C12:E12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2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2" activePane="bottomLeft" state="frozen"/>
      <selection pane="topLeft" activeCell="B1" sqref="B1"/>
      <selection pane="bottomLeft" activeCell="I104" sqref="I104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557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558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559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560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561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559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558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562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563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564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565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566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558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558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565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558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558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584</v>
      </c>
      <c r="D103" t="s">
        <v>585</v>
      </c>
      <c r="E103" t="s">
        <v>586</v>
      </c>
      <c r="F103" t="s">
        <v>32</v>
      </c>
      <c r="G103" t="s">
        <v>33</v>
      </c>
      <c r="H103" t="s">
        <v>583</v>
      </c>
      <c r="I103" t="s">
        <v>588</v>
      </c>
      <c r="K103" t="s">
        <v>526</v>
      </c>
      <c r="L103" s="81"/>
      <c r="M103" t="s">
        <v>587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spans="1:11" ht="15">
      <c r="A106">
        <v>105</v>
      </c>
      <c r="B106" s="36" t="s">
        <v>576</v>
      </c>
      <c r="C106" t="s">
        <v>571</v>
      </c>
      <c r="D106" t="s">
        <v>572</v>
      </c>
      <c r="E106" t="s">
        <v>573</v>
      </c>
      <c r="F106" t="s">
        <v>167</v>
      </c>
      <c r="G106" t="s">
        <v>33</v>
      </c>
      <c r="I106" t="s">
        <v>574</v>
      </c>
      <c r="K106" t="s">
        <v>575</v>
      </c>
    </row>
    <row r="107" spans="1:9" ht="15">
      <c r="A107">
        <v>106</v>
      </c>
      <c r="B107" s="36" t="s">
        <v>579</v>
      </c>
      <c r="C107" t="s">
        <v>577</v>
      </c>
      <c r="D107" t="s">
        <v>578</v>
      </c>
      <c r="E107" t="s">
        <v>580</v>
      </c>
      <c r="F107" t="s">
        <v>581</v>
      </c>
      <c r="G107" t="s">
        <v>33</v>
      </c>
      <c r="I107" t="s">
        <v>582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2015-05-19T20:27:45Z</cp:lastPrinted>
  <dcterms:created xsi:type="dcterms:W3CDTF">2013-07-12T05:01:37Z</dcterms:created>
  <dcterms:modified xsi:type="dcterms:W3CDTF">2015-07-08T02:04:06Z</dcterms:modified>
  <cp:category/>
  <cp:version/>
  <cp:contentType/>
  <cp:contentStatus/>
</cp:coreProperties>
</file>