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<sst xmlns="http://schemas.openxmlformats.org/spreadsheetml/2006/main" count="851" uniqueCount="617">
  <si>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</si>
  <si>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</si>
  <si>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</si>
  <si>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</si>
  <si>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</si>
  <si>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</si>
  <si>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</si>
  <si>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</si>
  <si>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</si>
  <si>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</si>
  <si>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</si>
  <si>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</si>
  <si>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</si>
  <si>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</si>
  <si>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</si>
  <si>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</si>
  <si>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</si>
  <si>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</si>
  <si>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</si>
  <si>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</si>
  <si>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</si>
  <si>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</si>
  <si>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</si>
  <si>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</si>
  <si>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</si>
  <si>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</si>
  <si>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</si>
  <si>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</si>
  <si>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</si>
  <si>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</si>
  <si>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</si>
  <si>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</si>
  <si>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</si>
  <si>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</si>
  <si>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</si>
  <si>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</si>
  <si>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</si>
  <si>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</si>
  <si>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</si>
  <si>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</si>
  <si>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</si>
  <si>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</si>
  <si>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</si>
  <si>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</si>
  <si>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</si>
  <si>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</si>
  <si>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</si>
  <si>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</si>
  <si>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</si>
  <si>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</si>
  <si>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</si>
  <si>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</si>
  <si>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</si>
  <si>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</si>
  <si>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</si>
  <si>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</si>
  <si>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</si>
  <si>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</si>
  <si>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</si>
  <si>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</si>
  <si>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</si>
  <si>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</si>
  <si>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</si>
  <si>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</si>
  <si>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</si>
  <si>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</si>
  <si>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</si>
  <si>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</si>
  <si>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</si>
  <si>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</si>
  <si>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</si>
  <si>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</si>
  <si>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</si>
  <si>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</si>
  <si>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</si>
  <si>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</si>
  <si>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</si>
  <si>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</si>
  <si>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</si>
  <si>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</si>
  <si>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</si>
  <si>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</si>
  <si>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</si>
  <si>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</si>
  <si>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</si>
  <si>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</si>
  <si>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</si>
  <si>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</si>
  <si>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</si>
  <si>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</si>
  <si>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</si>
  <si>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</si>
  <si>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</si>
  <si>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</si>
  <si>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</si>
  <si>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</si>
  <si>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</si>
  <si>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</si>
  <si>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</si>
  <si>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</si>
  <si>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</si>
  <si>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</si>
  <si>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</si>
  <si>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</si>
  <si>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</si>
  <si>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</si>
  <si>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</si>
  <si>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</si>
  <si>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</si>
  <si>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</si>
  <si>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</si>
  <si>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</si>
  <si>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</si>
  <si>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</si>
  <si>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</si>
  <si>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</si>
  <si>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</si>
  <si>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</si>
  <si>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</si>
  <si>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</si>
  <si>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</si>
  <si>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</si>
  <si>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</si>
  <si>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</si>
  <si>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</si>
  <si>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</si>
  <si>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</si>
  <si>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</si>
  <si>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</si>
  <si>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</si>
  <si>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</si>
  <si>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</si>
  <si>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</si>
  <si>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</si>
  <si>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</si>
  <si>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</si>
  <si>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</si>
  <si>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</si>
  <si>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</si>
  <si>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</si>
  <si>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</si>
  <si>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</si>
  <si>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</si>
  <si>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</si>
  <si>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</si>
  <si>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</si>
  <si>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</si>
  <si>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</si>
  <si>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</si>
  <si>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</si>
  <si>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</si>
  <si>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</si>
  <si>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</si>
  <si>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</si>
  <si>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</si>
  <si>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</si>
  <si>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</si>
  <si>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</si>
  <si>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</si>
  <si>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</si>
  <si>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</si>
  <si>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</si>
  <si>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</si>
  <si>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</si>
  <si>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</si>
  <si>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</si>
  <si>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</si>
  <si>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</si>
  <si>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</si>
  <si>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</si>
  <si>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</si>
  <si>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</si>
  <si>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</si>
  <si>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</si>
  <si>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</si>
  <si>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</si>
  <si>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</si>
  <si>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</si>
  <si>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</si>
  <si>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</si>
  <si>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</si>
  <si>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</si>
  <si>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</si>
  <si>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</si>
  <si>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</si>
  <si>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</si>
  <si>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</si>
  <si>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</si>
  <si>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</si>
  <si>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</si>
  <si>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</si>
  <si>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</si>
  <si>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</si>
  <si>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</si>
  <si>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</si>
  <si>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</si>
  <si>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</si>
  <si>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</si>
  <si>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</si>
  <si>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</si>
  <si>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</si>
  <si>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</si>
  <si>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</si>
  <si>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</si>
  <si>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</si>
  <si>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</si>
  <si>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</si>
  <si>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</si>
  <si>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</si>
  <si>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</si>
  <si>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</si>
  <si>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</si>
  <si>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</si>
  <si>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</si>
  <si>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</si>
  <si>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</si>
  <si>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</si>
  <si>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</si>
  <si>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</si>
  <si>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</si>
  <si>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</si>
  <si>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</si>
  <si>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</si>
  <si>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</si>
  <si>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</si>
  <si>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</si>
  <si>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</si>
  <si>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</si>
  <si>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</si>
  <si>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</si>
  <si>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</si>
  <si>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</si>
  <si>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</si>
  <si>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</si>
  <si>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</si>
  <si>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</si>
  <si>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</si>
  <si>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</si>
  <si>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</si>
  <si>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</si>
  <si>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</si>
  <si>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</si>
  <si>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</si>
  <si>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</si>
  <si>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</si>
  <si>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</si>
  <si>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</si>
  <si>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</si>
  <si>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</si>
  <si>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</si>
  <si>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</si>
  <si>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</si>
  <si>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</si>
  <si>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</si>
  <si>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</si>
  <si>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</si>
  <si>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</si>
  <si>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</si>
  <si>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</si>
  <si>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</si>
  <si>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</si>
  <si>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</si>
  <si>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</si>
  <si>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</si>
  <si>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</si>
  <si>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</si>
  <si>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</si>
  <si>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</si>
  <si>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</si>
  <si>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</si>
  <si>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</si>
  <si>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</si>
  <si>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</si>
  <si>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</si>
  <si>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</si>
  <si>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</si>
  <si>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</si>
  <si>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</si>
  <si>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</si>
  <si>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</si>
  <si>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</si>
  <si>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</si>
  <si>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</si>
  <si>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</si>
  <si>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</si>
  <si>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</si>
  <si>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</si>
  <si>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</si>
  <si>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</si>
  <si>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</si>
  <si>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</si>
  <si>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</si>
  <si>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</si>
  <si>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</si>
  <si>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</si>
  <si>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</si>
  <si>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</si>
  <si>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</si>
  <si>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</si>
  <si>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</si>
  <si>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</si>
  <si>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</si>
  <si>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</si>
  <si>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</si>
  <si>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</si>
  <si>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</si>
  <si>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</si>
  <si>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</si>
  <si>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</si>
  <si>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</si>
  <si>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</si>
  <si>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</si>
  <si>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</si>
  <si>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</si>
  <si>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</si>
  <si>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</si>
  <si>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</si>
  <si>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</si>
  <si>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</si>
  <si>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</si>
  <si>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</si>
  <si>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</si>
  <si>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</si>
  <si>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</si>
  <si>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</si>
  <si>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</si>
  <si>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</si>
  <si>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</si>
  <si>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</si>
  <si>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</si>
  <si>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</si>
  <si>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</si>
  <si>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</si>
  <si>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</si>
  <si>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</si>
  <si>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</si>
  <si>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</si>
  <si>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</si>
  <si>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</si>
  <si>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</si>
  <si>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</si>
  <si>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</si>
  <si>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</si>
  <si>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</si>
  <si>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</si>
  <si>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</si>
  <si>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</si>
  <si>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</si>
  <si>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</si>
  <si>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</si>
  <si>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</si>
  <si>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</si>
  <si>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</si>
  <si>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</si>
  <si>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</si>
  <si>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</si>
  <si>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</si>
  <si>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</si>
  <si>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</si>
  <si>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</si>
  <si>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</si>
  <si>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</si>
  <si>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</si>
  <si>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</si>
  <si>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</si>
  <si>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</si>
  <si>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</si>
  <si>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</si>
  <si>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</si>
  <si>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</si>
  <si>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</si>
  <si>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</si>
  <si>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</si>
  <si>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</si>
  <si>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</si>
  <si>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</si>
  <si>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</si>
  <si>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</si>
  <si>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</si>
  <si>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</si>
  <si>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</si>
  <si>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</si>
  <si>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</si>
  <si>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</si>
  <si>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</si>
  <si>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</si>
  <si>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</si>
  <si>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</si>
  <si>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</si>
  <si>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</si>
  <si>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</si>
  <si>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</si>
  <si>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</si>
  <si>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</si>
  <si>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</si>
  <si>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</si>
  <si>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</si>
  <si>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</si>
  <si>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</si>
  <si>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</si>
  <si>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</si>
  <si>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</si>
  <si>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</si>
  <si>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</si>
  <si>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</si>
  <si>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</si>
  <si>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</si>
  <si>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</si>
  <si>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</si>
  <si>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</si>
  <si>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</si>
  <si>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</si>
  <si>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</si>
  <si>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</si>
  <si>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</si>
  <si>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</si>
  <si>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</si>
  <si>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</si>
  <si>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</si>
  <si>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</si>
  <si>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</si>
  <si>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</si>
  <si>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</si>
  <si>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</si>
  <si>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</si>
  <si>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</si>
  <si>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</si>
  <si>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</si>
  <si>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</si>
  <si>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</si>
  <si>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</si>
  <si>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</si>
  <si>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</si>
  <si>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</si>
  <si>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</si>
  <si>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</si>
  <si>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</si>
  <si>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</si>
  <si>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</si>
  <si>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</si>
  <si>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</si>
  <si>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</si>
  <si>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</si>
  <si>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</si>
  <si>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</si>
  <si>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</si>
  <si>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</si>
  <si>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</si>
  <si>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</si>
  <si>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</si>
  <si>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</si>
  <si>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</si>
  <si>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</si>
  <si>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</si>
  <si>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</si>
  <si>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</si>
  <si>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</si>
  <si>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</si>
  <si>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</si>
  <si>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</si>
  <si>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</si>
  <si>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</si>
  <si>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</si>
  <si>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</si>
  <si>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</si>
  <si>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</si>
  <si>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</si>
  <si>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</si>
  <si>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</si>
  <si>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</si>
  <si>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</si>
  <si>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</si>
  <si>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</si>
  <si>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</si>
  <si>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</si>
  <si>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</si>
  <si>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</si>
  <si>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</si>
  <si>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</si>
  <si>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</si>
  <si>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</si>
  <si>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</si>
  <si>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</si>
  <si>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</si>
  <si>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</si>
  <si>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</si>
  <si>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</si>
  <si>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</si>
  <si>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</si>
  <si>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</si>
  <si>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</si>
  <si>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</si>
  <si>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</si>
  <si>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</si>
  <si>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</si>
  <si>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</si>
  <si>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</si>
  <si>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</si>
  <si>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</si>
  <si>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</si>
  <si>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</si>
  <si>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</si>
  <si>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</si>
  <si>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</si>
  <si>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</si>
  <si>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</si>
  <si>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</si>
  <si>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</si>
  <si>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</si>
  <si>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</si>
  <si>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</si>
  <si>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</si>
  <si>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</si>
  <si>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</si>
  <si>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</si>
  <si>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</si>
  <si>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</si>
  <si>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</si>
  <si>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</si>
  <si>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</si>
  <si>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</si>
  <si>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</si>
  <si>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</si>
  <si>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</si>
  <si>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</si>
  <si>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</si>
  <si>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</si>
  <si>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</si>
  <si>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</si>
  <si>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</si>
  <si>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</si>
  <si>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</si>
  <si>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</si>
  <si>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</si>
  <si>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</si>
  <si>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</si>
  <si>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</si>
  <si>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</si>
  <si>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</si>
  <si>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</si>
  <si>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</si>
  <si>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</si>
  <si>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</si>
  <si>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</si>
  <si>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</si>
  <si>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</si>
  <si>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</si>
  <si>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</si>
  <si>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</si>
  <si>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</si>
  <si>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</si>
  <si>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</si>
  <si>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</si>
  <si>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</si>
  <si>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</si>
  <si>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</si>
  <si>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</si>
  <si>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</si>
  <si>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</si>
  <si>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</si>
  <si>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</si>
  <si>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</si>
  <si>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</si>
  <si>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</si>
  <si>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</si>
  <si>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</si>
  <si>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</si>
  <si>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</si>
  <si>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</si>
  <si>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</si>
  <si>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</si>
  <si>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</si>
  <si>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</si>
  <si>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</si>
  <si>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</si>
  <si>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</si>
  <si>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</si>
  <si>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</si>
  <si>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</si>
  <si>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</si>
  <si>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</si>
  <si>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</si>
  <si>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</si>
  <si>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</si>
  <si>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</si>
  <si>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</si>
  <si>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</si>
  <si>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</si>
  <si>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</si>
  <si>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</si>
  <si>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</si>
  <si>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</si>
  <si>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</si>
  <si>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</si>
  <si>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</si>
  <si>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</si>
  <si>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</si>
  <si>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</si>
  <si>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</si>
  <si>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</si>
  <si>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</si>
  <si>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</si>
  <si>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</si>
  <si>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Rodolfo Araya</t>
  </si>
  <si>
    <t>Gabriel Cucoch</t>
  </si>
  <si>
    <t>OC 30</t>
  </si>
  <si>
    <t>Disponibilidad inmediata</t>
  </si>
  <si>
    <t>FLEX. XLPE 2" C/A. CAMLOCK  INOX. TIPO C (verde)</t>
  </si>
  <si>
    <t>FLEX. MSAN 2" C/A. CAMLOCK  INOX. TIPO C (azul)</t>
  </si>
  <si>
    <t>4 metros largo</t>
  </si>
  <si>
    <t>2 metros largo</t>
  </si>
  <si>
    <t>mang.</t>
  </si>
  <si>
    <t>ferrula</t>
  </si>
  <si>
    <t>camlock</t>
  </si>
  <si>
    <t>prensado</t>
  </si>
  <si>
    <t>inspain</t>
  </si>
  <si>
    <t>richard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</si>
</sst>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6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9" xfId="0" applyFont="1" applyFill="1" applyBorder="1" applyAlignment="1" applyProtection="1">
      <alignment horizontal="right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1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4" xfId="0" applyFont="1" applyFill="1" applyBorder="1" applyAlignment="1" applyProtection="1">
      <alignment horizontal="right"/>
      <protection locked="0"/>
    </xf>
    <xf numFmtId="1" fontId="51" fillId="33" borderId="35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1" fillId="33" borderId="26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55" fillId="33" borderId="11" xfId="0" applyFont="1" applyFill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 vertical="top"/>
      <protection locked="0"/>
    </xf>
    <xf numFmtId="0" fontId="26" fillId="33" borderId="0" xfId="0" applyFont="1" applyFill="1" applyBorder="1" applyAlignment="1" applyProtection="1">
      <alignment horizontal="left" vertical="top"/>
      <protection locked="0"/>
    </xf>
    <xf numFmtId="0" fontId="26" fillId="33" borderId="15" xfId="0" applyFont="1" applyFill="1" applyBorder="1" applyAlignment="1" applyProtection="1">
      <alignment horizontal="left" vertical="top"/>
      <protection locked="0"/>
    </xf>
    <xf numFmtId="0" fontId="26" fillId="33" borderId="14" xfId="0" applyFont="1" applyFill="1" applyBorder="1" applyAlignment="1" applyProtection="1">
      <alignment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2">
      <selection activeCell="L9" sqref="L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9.140625" style="8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2615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 t="s">
        <v>504</v>
      </c>
      <c r="E4" s="83" t="s">
        <v>12</v>
      </c>
      <c r="F4" s="85"/>
      <c r="G4" s="85"/>
      <c r="H4" s="86"/>
      <c r="I4" s="83" t="s">
        <v>9</v>
      </c>
      <c r="J4" s="87">
        <f>VLOOKUP(D4,CLIENTES,10,FALSE)</f>
        <v>0</v>
      </c>
      <c r="K4" s="20"/>
    </row>
    <row r="5" spans="2:11" ht="15">
      <c r="B5" s="88"/>
      <c r="C5" s="89"/>
      <c r="D5" s="90"/>
      <c r="E5" s="126" t="str">
        <f>VLOOKUP(D4,CLIENTES,4,FALSE)</f>
        <v>Calle Esquina Blanca  1117</v>
      </c>
      <c r="F5" s="126"/>
      <c r="G5" s="126"/>
      <c r="H5" s="126"/>
      <c r="I5" s="126"/>
      <c r="J5" s="127"/>
      <c r="K5" s="20"/>
    </row>
    <row r="6" spans="2:10" ht="17.25" customHeight="1">
      <c r="B6" s="88" t="s">
        <v>27</v>
      </c>
      <c r="C6" s="89"/>
      <c r="D6" s="91" t="str">
        <f>VLOOKUP(D4,CLIENTES,2,FALSE)</f>
        <v>TRIO S.A.</v>
      </c>
      <c r="E6" s="89" t="s">
        <v>7</v>
      </c>
      <c r="F6" s="126" t="str">
        <f>VLOOKUP(D4,CLIENTES,5,FALSE)</f>
        <v>MAIPU</v>
      </c>
      <c r="G6" s="126"/>
      <c r="H6" s="126"/>
      <c r="I6" s="92" t="str">
        <f>VLOOKUP(D4,CLIENTES,11,FALSE)</f>
        <v>RARAYA@TRIOGROUP.CL</v>
      </c>
      <c r="J6" s="93"/>
    </row>
    <row r="7" spans="2:10" ht="15">
      <c r="B7" s="88" t="s">
        <v>25</v>
      </c>
      <c r="C7" s="89"/>
      <c r="D7" s="91" t="str">
        <f>VLOOKUP(D4,CLIENTES,3,FALSE)</f>
        <v>ALIMENTICIA</v>
      </c>
      <c r="E7" s="89" t="s">
        <v>8</v>
      </c>
      <c r="F7" s="126" t="str">
        <f>VLOOKUP(D4,CLIENTES,6,FALSE)</f>
        <v>STGO</v>
      </c>
      <c r="G7" s="126"/>
      <c r="H7" s="126"/>
      <c r="I7" s="89" t="s">
        <v>26</v>
      </c>
      <c r="J7" s="94" t="str">
        <f>VLOOKUP(D4,CLIENTES,8,FALSE)</f>
        <v>Rodolfo Araya</v>
      </c>
    </row>
    <row r="8" spans="2:12" ht="15.75" thickBot="1">
      <c r="B8" s="118" t="s">
        <v>28</v>
      </c>
      <c r="C8" s="119"/>
      <c r="D8" s="91" t="str">
        <f>VLOOKUP(D4,CLIENTES,7,FALSE)</f>
        <v>OC 30</v>
      </c>
      <c r="E8" s="89" t="s">
        <v>11</v>
      </c>
      <c r="F8" s="126" t="str">
        <f>VLOOKUP(D4,CLIENTES,12,FALSE)</f>
        <v>Gabriel Cucoch</v>
      </c>
      <c r="G8" s="126"/>
      <c r="H8" s="126"/>
      <c r="I8" s="89" t="s">
        <v>14</v>
      </c>
      <c r="J8" s="95">
        <f ca="1">TODAY()</f>
        <v>42136</v>
      </c>
      <c r="K8" s="20"/>
      <c r="L8" s="20" t="s">
        <v>616</v>
      </c>
    </row>
    <row r="9" spans="2:18" ht="16.5" thickBot="1" thickTop="1">
      <c r="B9" s="96"/>
      <c r="C9" s="97"/>
      <c r="D9" s="98"/>
      <c r="E9" s="97"/>
      <c r="F9" s="98"/>
      <c r="G9" s="98"/>
      <c r="H9" s="98"/>
      <c r="I9" s="97"/>
      <c r="J9" s="99"/>
      <c r="K9" s="20"/>
      <c r="L9" s="20">
        <v>51355</v>
      </c>
      <c r="P9" s="21"/>
      <c r="Q9" s="22" t="s">
        <v>21</v>
      </c>
      <c r="R9" s="23" t="s">
        <v>22</v>
      </c>
    </row>
    <row r="10" spans="2:18" ht="15.75" thickBot="1">
      <c r="B10" s="100" t="s">
        <v>1</v>
      </c>
      <c r="C10" s="120" t="s">
        <v>24</v>
      </c>
      <c r="D10" s="121"/>
      <c r="E10" s="122"/>
      <c r="F10" s="101" t="s">
        <v>0</v>
      </c>
      <c r="G10" s="102" t="s">
        <v>23</v>
      </c>
      <c r="H10" s="102" t="s">
        <v>15</v>
      </c>
      <c r="I10" s="103" t="s">
        <v>13</v>
      </c>
      <c r="J10" s="104" t="s">
        <v>2</v>
      </c>
      <c r="K10" s="24" t="s">
        <v>18</v>
      </c>
      <c r="L10" s="25" t="s">
        <v>611</v>
      </c>
      <c r="M10" s="25" t="s">
        <v>612</v>
      </c>
      <c r="N10" s="25" t="s">
        <v>613</v>
      </c>
      <c r="O10" s="25" t="s">
        <v>614</v>
      </c>
      <c r="P10" s="26" t="s">
        <v>16</v>
      </c>
      <c r="Q10" s="25" t="s">
        <v>19</v>
      </c>
      <c r="R10" s="27" t="s">
        <v>20</v>
      </c>
    </row>
    <row r="11" spans="2:18" ht="15">
      <c r="B11" s="105">
        <v>1</v>
      </c>
      <c r="C11" s="123" t="s">
        <v>607</v>
      </c>
      <c r="D11" s="124"/>
      <c r="E11" s="125"/>
      <c r="F11" s="106">
        <v>1</v>
      </c>
      <c r="G11" s="106" t="s">
        <v>23</v>
      </c>
      <c r="H11" s="107">
        <f>+R11</f>
        <v>363558</v>
      </c>
      <c r="I11" s="108">
        <v>0</v>
      </c>
      <c r="J11" s="109">
        <f>F11*H11*(1-I11/100)</f>
        <v>363558</v>
      </c>
      <c r="K11" s="28" t="s">
        <v>615</v>
      </c>
      <c r="L11" s="29">
        <f>+L9*4</f>
        <v>205420</v>
      </c>
      <c r="M11" s="29">
        <f>9600*2</f>
        <v>19200</v>
      </c>
      <c r="N11" s="29">
        <f>6876*2</f>
        <v>13752</v>
      </c>
      <c r="O11" s="29">
        <f>2000*2</f>
        <v>4000</v>
      </c>
      <c r="P11" s="30">
        <v>1.5</v>
      </c>
      <c r="Q11" s="31">
        <f>+SUM(L11:O11)</f>
        <v>242372</v>
      </c>
      <c r="R11" s="35">
        <f>Q11*P11</f>
        <v>363558</v>
      </c>
    </row>
    <row r="12" spans="2:18" ht="15">
      <c r="B12" s="110"/>
      <c r="C12" s="132" t="s">
        <v>609</v>
      </c>
      <c r="D12" s="133"/>
      <c r="E12" s="134"/>
      <c r="F12" s="111"/>
      <c r="G12" s="112"/>
      <c r="H12" s="113"/>
      <c r="I12" s="114"/>
      <c r="J12" s="113">
        <f>F12*H12*(1-I12/100)</f>
        <v>0</v>
      </c>
      <c r="K12" s="28"/>
      <c r="L12" s="29"/>
      <c r="M12" s="29"/>
      <c r="N12" s="29"/>
      <c r="O12" s="29"/>
      <c r="P12" s="30">
        <v>1.5</v>
      </c>
      <c r="Q12" s="31">
        <f>+M12</f>
        <v>0</v>
      </c>
      <c r="R12" s="35">
        <f aca="true" t="shared" si="0" ref="R12:R28">Q12*P12</f>
        <v>0</v>
      </c>
    </row>
    <row r="13" spans="2:18" ht="15">
      <c r="B13" s="110">
        <v>2</v>
      </c>
      <c r="C13" s="128" t="s">
        <v>608</v>
      </c>
      <c r="D13" s="129"/>
      <c r="E13" s="130"/>
      <c r="F13" s="111">
        <v>1</v>
      </c>
      <c r="G13" s="111" t="s">
        <v>23</v>
      </c>
      <c r="H13" s="113">
        <f>+R13</f>
        <v>109428</v>
      </c>
      <c r="I13" s="114"/>
      <c r="J13" s="113">
        <f>F13*H13*(1-I13/100)</f>
        <v>109428</v>
      </c>
      <c r="K13" s="28" t="s">
        <v>615</v>
      </c>
      <c r="L13" s="29">
        <f>+L14*2</f>
        <v>36000</v>
      </c>
      <c r="M13" s="29">
        <f>+M11</f>
        <v>19200</v>
      </c>
      <c r="N13" s="29">
        <f>+N11</f>
        <v>13752</v>
      </c>
      <c r="O13" s="29">
        <f>+O11</f>
        <v>4000</v>
      </c>
      <c r="P13" s="30">
        <v>1.5</v>
      </c>
      <c r="Q13" s="31">
        <f>+SUM(L13:O13)</f>
        <v>72952</v>
      </c>
      <c r="R13" s="35">
        <f t="shared" si="0"/>
        <v>109428</v>
      </c>
    </row>
    <row r="14" spans="2:18" ht="15">
      <c r="B14" s="110"/>
      <c r="C14" s="135" t="s">
        <v>610</v>
      </c>
      <c r="D14" s="131"/>
      <c r="E14" s="130"/>
      <c r="F14" s="111"/>
      <c r="G14" s="112"/>
      <c r="H14" s="113"/>
      <c r="I14" s="114"/>
      <c r="J14" s="115"/>
      <c r="K14" s="28">
        <v>4</v>
      </c>
      <c r="L14" s="29">
        <v>18000</v>
      </c>
      <c r="M14" s="29"/>
      <c r="N14" s="29"/>
      <c r="O14" s="29"/>
      <c r="P14" s="30">
        <v>1.5</v>
      </c>
      <c r="Q14" s="31"/>
      <c r="R14" s="35">
        <f t="shared" si="0"/>
        <v>0</v>
      </c>
    </row>
    <row r="15" spans="2:18" ht="15">
      <c r="B15" s="42"/>
      <c r="C15" s="43"/>
      <c r="D15" s="44"/>
      <c r="E15" s="45"/>
      <c r="F15" s="46"/>
      <c r="G15" s="47"/>
      <c r="H15" s="75"/>
      <c r="I15" s="76"/>
      <c r="J15" s="77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42"/>
      <c r="C16" s="43"/>
      <c r="D16" s="116"/>
      <c r="E16" s="116"/>
      <c r="F16" s="46"/>
      <c r="G16" s="47"/>
      <c r="H16" s="75"/>
      <c r="I16" s="76"/>
      <c r="J16" s="77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42"/>
      <c r="C17"/>
      <c r="D17" s="44"/>
      <c r="E17" s="45"/>
      <c r="F17" s="46"/>
      <c r="G17" s="47"/>
      <c r="H17" s="75"/>
      <c r="I17" s="76"/>
      <c r="J17" s="77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42"/>
      <c r="C18" s="43"/>
      <c r="D18" s="44"/>
      <c r="E18" s="45"/>
      <c r="F18" s="46"/>
      <c r="G18" s="47"/>
      <c r="H18" s="75"/>
      <c r="I18" s="76"/>
      <c r="J18" s="7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42"/>
      <c r="C19" s="43"/>
      <c r="D19" s="44"/>
      <c r="E19" s="45"/>
      <c r="F19" s="46"/>
      <c r="G19" s="47"/>
      <c r="H19" s="75"/>
      <c r="I19" s="76"/>
      <c r="J19" s="7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42"/>
      <c r="C20" s="43"/>
      <c r="D20" s="44"/>
      <c r="E20" s="45"/>
      <c r="F20" s="46"/>
      <c r="G20" s="47"/>
      <c r="H20" s="75"/>
      <c r="I20" s="76"/>
      <c r="J20" s="7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51" t="s">
        <v>17</v>
      </c>
      <c r="C29" s="52"/>
      <c r="D29" s="117" t="s">
        <v>606</v>
      </c>
      <c r="E29" s="37"/>
      <c r="F29" s="53"/>
      <c r="G29" s="54" t="s">
        <v>3</v>
      </c>
      <c r="H29" s="55"/>
      <c r="I29" s="56"/>
      <c r="J29" s="57">
        <f>SUM(J11:J28)</f>
        <v>472986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472986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89867.34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562853.34</v>
      </c>
    </row>
  </sheetData>
  <sheetProtection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D1">
      <pane ySplit="1" topLeftCell="A83" activePane="bottomLeft" state="frozen"/>
      <selection pane="topLeft" activeCell="B1" sqref="B1"/>
      <selection pane="bottomLeft" activeCell="H100" sqref="H10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555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571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556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29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557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558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559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29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560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561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562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563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561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560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564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565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566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567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568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560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560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567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560</v>
      </c>
      <c r="E99" t="s">
        <v>506</v>
      </c>
      <c r="F99" t="s">
        <v>37</v>
      </c>
      <c r="G99" t="s">
        <v>33</v>
      </c>
      <c r="H99" t="s">
        <v>605</v>
      </c>
      <c r="I99" t="s">
        <v>603</v>
      </c>
      <c r="L99" t="s">
        <v>505</v>
      </c>
      <c r="M99" t="s">
        <v>604</v>
      </c>
    </row>
    <row r="100" spans="1:13" ht="15">
      <c r="A100">
        <v>99</v>
      </c>
      <c r="B100" s="36" t="s">
        <v>507</v>
      </c>
      <c r="C100" t="s">
        <v>508</v>
      </c>
      <c r="E100" t="s">
        <v>512</v>
      </c>
      <c r="F100" t="s">
        <v>513</v>
      </c>
      <c r="G100" t="s">
        <v>33</v>
      </c>
      <c r="I100" t="s">
        <v>509</v>
      </c>
      <c r="K100" t="s">
        <v>510</v>
      </c>
      <c r="L100" t="s">
        <v>511</v>
      </c>
      <c r="M100" t="s">
        <v>31</v>
      </c>
    </row>
    <row r="101" spans="1:13" ht="15">
      <c r="A101">
        <v>100</v>
      </c>
      <c r="B101" s="36" t="s">
        <v>514</v>
      </c>
      <c r="C101" t="s">
        <v>515</v>
      </c>
      <c r="D101" t="s">
        <v>560</v>
      </c>
      <c r="F101" t="s">
        <v>38</v>
      </c>
      <c r="G101" t="s">
        <v>33</v>
      </c>
      <c r="I101" t="s">
        <v>516</v>
      </c>
      <c r="J101" t="s">
        <v>517</v>
      </c>
      <c r="M101" t="s">
        <v>36</v>
      </c>
    </row>
    <row r="102" spans="1:12" ht="15">
      <c r="A102">
        <v>101</v>
      </c>
      <c r="B102" s="36" t="s">
        <v>518</v>
      </c>
      <c r="C102" t="s">
        <v>519</v>
      </c>
      <c r="E102" t="s">
        <v>523</v>
      </c>
      <c r="F102" t="s">
        <v>222</v>
      </c>
      <c r="G102" t="s">
        <v>33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6" t="s">
        <v>524</v>
      </c>
      <c r="C103" t="s">
        <v>525</v>
      </c>
      <c r="F103" t="s">
        <v>32</v>
      </c>
      <c r="G103" t="s">
        <v>33</v>
      </c>
      <c r="I103" t="s">
        <v>526</v>
      </c>
      <c r="K103" t="s">
        <v>527</v>
      </c>
      <c r="L103" t="s">
        <v>528</v>
      </c>
      <c r="M103" t="s">
        <v>64</v>
      </c>
    </row>
    <row r="104" spans="1:7" ht="15">
      <c r="A104">
        <v>103</v>
      </c>
      <c r="B104" s="36" t="s">
        <v>529</v>
      </c>
      <c r="C104" t="s">
        <v>530</v>
      </c>
      <c r="G104" t="s">
        <v>33</v>
      </c>
    </row>
    <row r="105" spans="1:13" ht="15">
      <c r="A105">
        <v>104</v>
      </c>
      <c r="B105" s="36" t="s">
        <v>572</v>
      </c>
      <c r="C105" t="s">
        <v>531</v>
      </c>
      <c r="D105" t="s">
        <v>559</v>
      </c>
      <c r="E105" t="s">
        <v>535</v>
      </c>
      <c r="F105" t="s">
        <v>65</v>
      </c>
      <c r="G105" t="s">
        <v>33</v>
      </c>
      <c r="I105" t="s">
        <v>532</v>
      </c>
      <c r="J105" t="s">
        <v>533</v>
      </c>
      <c r="K105" t="s">
        <v>534</v>
      </c>
      <c r="M105" t="s">
        <v>34</v>
      </c>
    </row>
    <row r="106" spans="1:8" ht="15">
      <c r="A106">
        <v>105</v>
      </c>
      <c r="B106" s="36" t="s">
        <v>573</v>
      </c>
      <c r="C106" t="s">
        <v>574</v>
      </c>
      <c r="D106" t="s">
        <v>575</v>
      </c>
      <c r="E106" t="s">
        <v>576</v>
      </c>
      <c r="F106" t="s">
        <v>39</v>
      </c>
      <c r="G106" t="s">
        <v>33</v>
      </c>
      <c r="H106" t="s">
        <v>577</v>
      </c>
    </row>
    <row r="107" spans="1:12" ht="15">
      <c r="A107">
        <v>106</v>
      </c>
      <c r="B107" s="36" t="s">
        <v>579</v>
      </c>
      <c r="C107" t="s">
        <v>580</v>
      </c>
      <c r="D107" t="s">
        <v>581</v>
      </c>
      <c r="E107" t="s">
        <v>582</v>
      </c>
      <c r="F107" t="s">
        <v>37</v>
      </c>
      <c r="G107" t="s">
        <v>33</v>
      </c>
      <c r="I107" t="s">
        <v>578</v>
      </c>
      <c r="K107" t="s">
        <v>583</v>
      </c>
      <c r="L107" s="81" t="s">
        <v>584</v>
      </c>
    </row>
    <row r="108" spans="1:13" ht="15">
      <c r="A108">
        <v>107</v>
      </c>
      <c r="B108" s="36" t="s">
        <v>586</v>
      </c>
      <c r="C108" t="s">
        <v>585</v>
      </c>
      <c r="D108" t="s">
        <v>587</v>
      </c>
      <c r="E108" t="s">
        <v>588</v>
      </c>
      <c r="F108" t="s">
        <v>37</v>
      </c>
      <c r="G108" t="s">
        <v>33</v>
      </c>
      <c r="I108" t="s">
        <v>589</v>
      </c>
      <c r="K108" t="s">
        <v>590</v>
      </c>
      <c r="M108" t="s">
        <v>591</v>
      </c>
    </row>
    <row r="109" spans="1:13" ht="15">
      <c r="A109">
        <v>108</v>
      </c>
      <c r="B109" s="36" t="s">
        <v>592</v>
      </c>
      <c r="C109" t="s">
        <v>593</v>
      </c>
      <c r="D109" t="s">
        <v>594</v>
      </c>
      <c r="E109" t="s">
        <v>595</v>
      </c>
      <c r="F109" t="s">
        <v>37</v>
      </c>
      <c r="G109" t="s">
        <v>33</v>
      </c>
      <c r="I109" t="s">
        <v>596</v>
      </c>
      <c r="K109" t="s">
        <v>597</v>
      </c>
      <c r="L109" s="81" t="s">
        <v>598</v>
      </c>
      <c r="M109" t="s">
        <v>599</v>
      </c>
    </row>
    <row r="110" spans="1:9" ht="15">
      <c r="A110">
        <v>109</v>
      </c>
      <c r="B110" s="36" t="s">
        <v>601</v>
      </c>
      <c r="C110" t="s">
        <v>600</v>
      </c>
      <c r="I110" t="s">
        <v>602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2015-05-12T13:20:25Z</cp:lastPrinted>
  <dcterms:created xsi:type="dcterms:W3CDTF">2013-07-12T05:01:37Z</dcterms:created>
  <dcterms:modified xsi:type="dcterms:W3CDTF">2015-05-12T13:22:26Z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