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'COTIZACION'!$B$1:$J$31</definedName>
    <definedName name="CLIENTES">'CLIENTES'!$B$2:$M$201</definedName>
    <definedName name="COTIZADO" comment="VALORES COTIZADOS A PROVEEDORES">'COTIZACION'!$K$10:$R$26</definedName>
    <definedName name="VENTAFINAL" comment="PRECIO OFERTADO A CLIENTE">'COTIZACION'!$R$11:$R$26</definedName>
    <definedName name="Z_E08BD4BD_63D8_41E6_9AED_1C81DE76C4C8_.wvu.PrintArea" localSheetId="0" hidden="1">'COTIZACION'!$B$1:$J$31</definedName>
  </definedNames>
  <calcPr fullCalcOnLoad="1"/>
</workbook>
</file>

<file path=xl/sharedStrings.xml><?xml version="1.0" encoding="utf-8"?>
<sst xmlns="http://schemas.openxmlformats.org/spreadsheetml/2006/main" count="849" uniqueCount="615">
  <si>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</si>
  <si>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</si>
  <si>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</si>
  <si>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</si>
  <si>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</si>
  <si>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</si>
  <si>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</si>
  <si>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</si>
  <si>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</si>
  <si>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</si>
  <si>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</si>
  <si>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</si>
  <si>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</si>
  <si>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</si>
  <si>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</si>
  <si>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</si>
  <si>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</si>
  <si>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</si>
  <si>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</si>
  <si>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</si>
  <si>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</si>
  <si>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</si>
  <si>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</si>
  <si>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</si>
  <si>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</si>
  <si>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</si>
  <si>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</si>
  <si>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</si>
  <si>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</si>
  <si>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</si>
  <si>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</si>
  <si>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</si>
  <si>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</si>
  <si>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</si>
  <si>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</si>
  <si>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</si>
  <si>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</si>
  <si>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</si>
  <si>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</si>
  <si>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</si>
  <si>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</si>
  <si>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</si>
  <si>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</si>
  <si>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</si>
  <si>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</si>
  <si>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</si>
  <si>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</si>
  <si>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</si>
  <si>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</si>
  <si>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</si>
  <si>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</si>
  <si>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</si>
  <si>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</si>
  <si>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</si>
  <si>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</si>
  <si>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</si>
  <si>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</si>
  <si>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</si>
  <si>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</si>
  <si>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</si>
  <si>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</si>
  <si>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</si>
  <si>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</si>
  <si>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</si>
  <si>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</si>
  <si>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</si>
  <si>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</si>
  <si>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</si>
  <si>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</si>
  <si>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</si>
  <si>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</si>
  <si>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</si>
  <si>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</si>
  <si>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</si>
  <si>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</si>
  <si>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</si>
  <si>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</si>
  <si>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</si>
  <si>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</si>
  <si>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</si>
  <si>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</si>
  <si>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</si>
  <si>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</si>
  <si>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</si>
  <si>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</si>
  <si>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</si>
  <si>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</si>
  <si>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</si>
  <si>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</si>
  <si>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</si>
  <si>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</si>
  <si>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</si>
  <si>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</si>
  <si>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</si>
  <si>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</si>
  <si>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</si>
  <si>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</si>
  <si>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</si>
  <si>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</si>
  <si>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</si>
  <si>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</si>
  <si>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</si>
  <si>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</si>
  <si>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</si>
  <si>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</si>
  <si>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</si>
  <si>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</si>
  <si>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</si>
  <si>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</si>
  <si>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</si>
  <si>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</si>
  <si>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</si>
  <si>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</si>
  <si>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</si>
  <si>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</si>
  <si>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</si>
  <si>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</si>
  <si>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</si>
  <si>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</si>
  <si>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</si>
  <si>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</si>
  <si>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</si>
  <si>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</si>
  <si>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</si>
  <si>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</si>
  <si>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</si>
  <si>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</si>
  <si>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</si>
  <si>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</si>
  <si>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</si>
  <si>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</si>
  <si>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</si>
  <si>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</si>
  <si>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</si>
  <si>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</si>
  <si>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</si>
  <si>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</si>
  <si>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</si>
  <si>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</si>
  <si>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</si>
  <si>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</si>
  <si>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</si>
  <si>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</si>
  <si>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</si>
  <si>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</si>
  <si>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</si>
  <si>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</si>
  <si>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</si>
  <si>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</si>
  <si>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</si>
  <si>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</si>
  <si>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</si>
  <si>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</si>
  <si>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</si>
  <si>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</si>
  <si>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</si>
  <si>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</si>
  <si>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</si>
  <si>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</si>
  <si>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</si>
  <si>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</si>
  <si>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</si>
  <si>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</si>
  <si>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</si>
  <si>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</si>
  <si>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</si>
  <si>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</si>
  <si>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</si>
  <si>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</si>
  <si>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</si>
  <si>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</si>
  <si>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</si>
  <si>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</si>
  <si>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</si>
  <si>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</si>
  <si>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</si>
  <si>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</si>
  <si>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</si>
  <si>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</si>
  <si>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</si>
  <si>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</si>
  <si>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</si>
  <si>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</si>
  <si>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</si>
  <si>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</si>
  <si>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</si>
  <si>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</si>
  <si>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</si>
  <si>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</si>
  <si>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</si>
  <si>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</si>
  <si>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</si>
  <si>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</si>
  <si>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</si>
  <si>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</si>
  <si>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</si>
  <si>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</si>
  <si>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</si>
  <si>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</si>
  <si>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</si>
  <si>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</si>
  <si>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</si>
  <si>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</si>
  <si>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</si>
  <si>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</si>
  <si>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</si>
  <si>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</si>
  <si>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</si>
  <si>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</si>
  <si>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</si>
  <si>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</si>
  <si>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</si>
  <si>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</si>
  <si>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</si>
  <si>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</si>
  <si>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</si>
  <si>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</si>
  <si>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</si>
  <si>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</si>
  <si>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</si>
  <si>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</si>
  <si>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</si>
  <si>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</si>
  <si>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</si>
  <si>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</si>
  <si>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</si>
  <si>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</si>
  <si>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</si>
  <si>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</si>
  <si>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</si>
  <si>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</si>
  <si>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</si>
  <si>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</si>
  <si>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</si>
  <si>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</si>
  <si>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</si>
  <si>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</si>
  <si>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</si>
  <si>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</si>
  <si>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</si>
  <si>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</si>
  <si>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</si>
  <si>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</si>
  <si>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</si>
  <si>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</si>
  <si>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</si>
  <si>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</si>
  <si>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</si>
  <si>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</si>
  <si>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</si>
  <si>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</si>
  <si>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</si>
  <si>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</si>
  <si>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</si>
  <si>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</si>
  <si>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</si>
  <si>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</si>
  <si>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</si>
  <si>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</si>
  <si>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</si>
  <si>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</si>
  <si>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</si>
  <si>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</si>
  <si>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</si>
  <si>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</si>
  <si>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</si>
  <si>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</si>
  <si>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</si>
  <si>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</si>
  <si>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</si>
  <si>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</si>
  <si>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</si>
  <si>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</si>
  <si>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</si>
  <si>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</si>
  <si>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</si>
  <si>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</si>
  <si>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</si>
  <si>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</si>
  <si>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</si>
  <si>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</si>
  <si>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</si>
  <si>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</si>
  <si>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</si>
  <si>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</si>
  <si>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</si>
  <si>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</si>
  <si>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</si>
  <si>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</si>
  <si>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</si>
  <si>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</si>
  <si>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</si>
  <si>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</si>
  <si>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</si>
  <si>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</si>
  <si>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</si>
  <si>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</si>
  <si>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</si>
  <si>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</si>
  <si>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</si>
  <si>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</si>
  <si>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</si>
  <si>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</si>
  <si>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</si>
  <si>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</si>
  <si>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</si>
  <si>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</si>
  <si>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</si>
  <si>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</si>
  <si>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</si>
  <si>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</si>
  <si>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</si>
  <si>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</si>
  <si>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</si>
  <si>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</si>
  <si>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</si>
  <si>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</si>
  <si>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</si>
  <si>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</si>
  <si>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</si>
  <si>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</si>
  <si>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</si>
  <si>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</si>
  <si>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</si>
  <si>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</si>
  <si>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</si>
  <si>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</si>
  <si>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</si>
  <si>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</si>
  <si>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</si>
  <si>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</si>
  <si>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</si>
  <si>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</si>
  <si>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</si>
  <si>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</si>
  <si>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</si>
  <si>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</si>
  <si>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</si>
  <si>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</si>
  <si>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</si>
  <si>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</si>
  <si>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</si>
  <si>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</si>
  <si>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</si>
  <si>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</si>
  <si>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</si>
  <si>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</si>
  <si>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</si>
  <si>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</si>
  <si>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</si>
  <si>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</si>
  <si>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</si>
  <si>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</si>
  <si>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</si>
  <si>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</si>
  <si>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</si>
  <si>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</si>
  <si>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</si>
  <si>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</si>
  <si>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</si>
  <si>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</si>
  <si>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</si>
  <si>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</si>
  <si>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</si>
  <si>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</si>
  <si>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</si>
  <si>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</si>
  <si>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</si>
  <si>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</si>
  <si>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</si>
  <si>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</si>
  <si>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</si>
  <si>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</si>
  <si>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</si>
  <si>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</si>
  <si>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</si>
  <si>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</si>
  <si>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</si>
  <si>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</si>
  <si>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</si>
  <si>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</si>
  <si>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</si>
  <si>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</si>
  <si>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</si>
  <si>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</si>
  <si>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</si>
  <si>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</si>
  <si>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</si>
  <si>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</si>
  <si>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</si>
  <si>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</si>
  <si>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</si>
  <si>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</si>
  <si>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</si>
  <si>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</si>
  <si>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</si>
  <si>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</si>
  <si>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</si>
  <si>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</si>
  <si>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</si>
  <si>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</si>
  <si>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</si>
  <si>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</si>
  <si>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</si>
  <si>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</si>
  <si>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</si>
  <si>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</si>
  <si>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</si>
  <si>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</si>
  <si>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</si>
  <si>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</si>
  <si>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</si>
  <si>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</si>
  <si>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</si>
  <si>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</si>
  <si>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</si>
  <si>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</si>
  <si>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</si>
  <si>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</si>
  <si>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</si>
  <si>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</si>
  <si>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</si>
  <si>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</si>
  <si>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</si>
  <si>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</si>
  <si>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</si>
  <si>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</si>
  <si>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</si>
  <si>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</si>
  <si>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</si>
  <si>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</si>
  <si>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</si>
  <si>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</si>
  <si>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</si>
  <si>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</si>
  <si>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</si>
  <si>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</si>
  <si>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</si>
  <si>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</si>
  <si>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</si>
  <si>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</si>
  <si>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</si>
  <si>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</si>
  <si>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</si>
  <si>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</si>
  <si>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</si>
  <si>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</si>
  <si>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</si>
  <si>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</si>
  <si>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</si>
  <si>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</si>
  <si>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</si>
  <si>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</si>
  <si>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</si>
  <si>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</si>
  <si>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</si>
  <si>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</si>
  <si>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</si>
  <si>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</si>
  <si>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</si>
  <si>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</si>
  <si>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</si>
  <si>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</si>
  <si>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</si>
  <si>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</si>
  <si>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</si>
  <si>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</si>
  <si>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</si>
  <si>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</si>
  <si>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</si>
  <si>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</si>
  <si>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</si>
  <si>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</si>
  <si>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</si>
  <si>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</si>
  <si>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</si>
  <si>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</si>
  <si>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</si>
  <si>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</si>
  <si>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</si>
  <si>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</si>
  <si>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</si>
  <si>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</si>
  <si>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</si>
  <si>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</si>
  <si>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</si>
  <si>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</si>
  <si>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</si>
  <si>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</si>
  <si>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</si>
  <si>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</si>
  <si>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</si>
  <si>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</si>
  <si>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</si>
  <si>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</si>
  <si>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</si>
  <si>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</si>
  <si>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</si>
  <si>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</si>
  <si>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</si>
  <si>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</si>
  <si>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</si>
  <si>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</si>
  <si>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</si>
  <si>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</si>
  <si>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</si>
  <si>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</si>
  <si>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</si>
  <si>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</si>
  <si>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</si>
  <si>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</si>
  <si>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</si>
  <si>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</si>
  <si>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</si>
  <si>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</si>
  <si>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</si>
  <si>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</si>
  <si>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</si>
  <si>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</si>
  <si>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</si>
  <si>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</si>
  <si>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</si>
  <si>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</si>
  <si>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</si>
  <si>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</si>
  <si>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</si>
  <si>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</si>
  <si>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</si>
  <si>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</si>
  <si>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</si>
  <si>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</si>
  <si>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</si>
  <si>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</si>
  <si>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</si>
  <si>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</si>
  <si>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</si>
  <si>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</si>
  <si>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</si>
  <si>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</si>
  <si>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</si>
  <si>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</si>
  <si>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</si>
  <si>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</si>
  <si>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</si>
  <si>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</si>
  <si>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</si>
  <si>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</si>
  <si>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</si>
  <si>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</si>
  <si>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</si>
  <si>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</si>
  <si>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</si>
  <si>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</si>
  <si>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</si>
  <si>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</si>
  <si>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</si>
  <si>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</si>
  <si>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</si>
  <si>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</si>
  <si>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</si>
  <si>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</si>
  <si>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</si>
  <si>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</si>
  <si>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</si>
  <si>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</si>
  <si>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</si>
  <si>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</si>
  <si>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</si>
  <si>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</si>
  <si>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</si>
  <si>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</si>
  <si>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</si>
  <si>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</si>
  <si>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</si>
  <si>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</si>
  <si>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</si>
  <si>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</si>
  <si>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</si>
  <si>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</si>
  <si>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</si>
  <si>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</si>
  <si>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</si>
  <si>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</si>
  <si>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</si>
  <si>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</si>
  <si>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</si>
  <si>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</si>
  <si>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</si>
  <si>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</si>
  <si>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</si>
  <si>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</si>
  <si>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</si>
  <si>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</si>
  <si>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</si>
  <si>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</si>
  <si>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</si>
  <si>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</si>
  <si>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</si>
  <si>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</si>
  <si>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</si>
  <si>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</si>
  <si>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</si>
  <si>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</si>
  <si>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</si>
  <si>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</si>
  <si>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</si>
  <si>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</si>
  <si>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</si>
  <si>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</si>
  <si>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</si>
  <si>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</si>
  <si>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Disponibilidad inmediata para despacho</t>
  </si>
  <si>
    <t>AITEC</t>
  </si>
  <si>
    <t>Manguera PVC anillada amarilla 3"</t>
  </si>
  <si>
    <t>Metro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</si>
</sst>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3" xfId="0" applyFon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5" xfId="0" applyFont="1" applyFill="1" applyBorder="1" applyAlignment="1" applyProtection="1">
      <alignment horizontal="right"/>
      <protection locked="0"/>
    </xf>
    <xf numFmtId="1" fontId="49" fillId="33" borderId="26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7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7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9" xfId="0" applyFont="1" applyFill="1" applyBorder="1" applyAlignment="1" applyProtection="1">
      <alignment/>
      <protection locked="0"/>
    </xf>
    <xf numFmtId="0" fontId="49" fillId="33" borderId="30" xfId="0" applyFont="1" applyFill="1" applyBorder="1" applyAlignment="1" applyProtection="1">
      <alignment horizontal="right" vertical="center"/>
      <protection locked="0"/>
    </xf>
    <xf numFmtId="0" fontId="49" fillId="33" borderId="22" xfId="0" applyFont="1" applyFill="1" applyBorder="1" applyAlignment="1" applyProtection="1">
      <alignment horizontal="right" vertical="center"/>
      <protection locked="0"/>
    </xf>
    <xf numFmtId="0" fontId="49" fillId="33" borderId="31" xfId="0" applyFont="1" applyFill="1" applyBorder="1" applyAlignment="1" applyProtection="1">
      <alignment horizontal="right"/>
      <protection locked="0"/>
    </xf>
    <xf numFmtId="1" fontId="49" fillId="33" borderId="32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3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64" fontId="27" fillId="33" borderId="29" xfId="0" applyNumberFormat="1" applyFont="1" applyFill="1" applyBorder="1" applyAlignment="1" applyProtection="1">
      <alignment horizontal="left" vertic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33" borderId="33" xfId="0" applyNumberFormat="1" applyFont="1" applyFill="1" applyBorder="1" applyAlignment="1" applyProtection="1">
      <alignment horizontal="center"/>
      <protection locked="0"/>
    </xf>
    <xf numFmtId="0" fontId="25" fillId="33" borderId="33" xfId="0" applyFont="1" applyFill="1" applyBorder="1" applyAlignment="1" applyProtection="1">
      <alignment horizontal="center"/>
      <protection locked="0"/>
    </xf>
    <xf numFmtId="166" fontId="25" fillId="33" borderId="33" xfId="0" applyNumberFormat="1" applyFont="1" applyFill="1" applyBorder="1" applyAlignment="1" applyProtection="1">
      <alignment horizontal="center"/>
      <protection/>
    </xf>
    <xf numFmtId="166" fontId="25" fillId="33" borderId="33" xfId="0" applyNumberFormat="1" applyFont="1" applyFill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4" fontId="48" fillId="0" borderId="0" xfId="0" applyNumberFormat="1" applyFont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5" fillId="33" borderId="11" xfId="0" applyFont="1" applyFill="1" applyBorder="1" applyAlignment="1" applyProtection="1">
      <alignment vertical="top"/>
      <protection locked="0"/>
    </xf>
    <xf numFmtId="0" fontId="25" fillId="33" borderId="12" xfId="0" applyFont="1" applyFill="1" applyBorder="1" applyAlignment="1" applyProtection="1">
      <alignment vertical="top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/>
      <protection locked="0"/>
    </xf>
    <xf numFmtId="0" fontId="25" fillId="0" borderId="38" xfId="0" applyFont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3" fontId="48" fillId="0" borderId="0" xfId="0" applyNumberFormat="1" applyFont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9243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1"/>
  <sheetViews>
    <sheetView tabSelected="1" zoomScalePageLayoutView="0" workbookViewId="0" topLeftCell="B1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710937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71093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71093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2">
        <v>2590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4" t="s">
        <v>6</v>
      </c>
      <c r="C4" s="65"/>
      <c r="D4" s="66" t="s">
        <v>604</v>
      </c>
      <c r="E4" s="65" t="s">
        <v>12</v>
      </c>
      <c r="F4" s="67"/>
      <c r="G4" s="67"/>
      <c r="H4" s="68"/>
      <c r="I4" s="65" t="s">
        <v>9</v>
      </c>
      <c r="J4" s="69">
        <f>VLOOKUP(D4,CLIENTES,10,FALSE)</f>
        <v>0</v>
      </c>
      <c r="K4" s="20"/>
    </row>
    <row r="5" spans="2:11" ht="15">
      <c r="B5" s="70"/>
      <c r="C5" s="71"/>
      <c r="D5" s="72"/>
      <c r="E5" s="111" t="str">
        <f>VLOOKUP(D4,CLIENTES,4,FALSE)</f>
        <v>Los Conquistadores 2752</v>
      </c>
      <c r="F5" s="111"/>
      <c r="G5" s="111"/>
      <c r="H5" s="111"/>
      <c r="I5" s="111"/>
      <c r="J5" s="112"/>
      <c r="K5" s="20"/>
    </row>
    <row r="6" spans="2:10" ht="17.25" customHeight="1">
      <c r="B6" s="70" t="s">
        <v>27</v>
      </c>
      <c r="C6" s="71"/>
      <c r="D6" s="73" t="str">
        <f>VLOOKUP(D4,CLIENTES,2,FALSE)</f>
        <v>Resiter S.A.</v>
      </c>
      <c r="E6" s="71" t="s">
        <v>7</v>
      </c>
      <c r="F6" s="111" t="str">
        <f>VLOOKUP(D4,CLIENTES,5,FALSE)</f>
        <v>PROVIDENCIA</v>
      </c>
      <c r="G6" s="111"/>
      <c r="H6" s="111"/>
      <c r="I6" s="74" t="str">
        <f>VLOOKUP(D4,CLIENTES,11,FALSE)</f>
        <v>stromilen@resiter.cl</v>
      </c>
      <c r="J6" s="75"/>
    </row>
    <row r="7" spans="2:10" ht="15">
      <c r="B7" s="70" t="s">
        <v>25</v>
      </c>
      <c r="C7" s="71"/>
      <c r="D7" s="73">
        <f>VLOOKUP(D4,CLIENTES,3,FALSE)</f>
        <v>0</v>
      </c>
      <c r="E7" s="71" t="s">
        <v>8</v>
      </c>
      <c r="F7" s="111" t="str">
        <f>VLOOKUP(D4,CLIENTES,6,FALSE)</f>
        <v>STGO</v>
      </c>
      <c r="G7" s="111"/>
      <c r="H7" s="111"/>
      <c r="I7" s="71" t="s">
        <v>26</v>
      </c>
      <c r="J7" s="76" t="str">
        <f>VLOOKUP(D4,CLIENTES,8,FALSE)</f>
        <v>Susana Tromilen</v>
      </c>
    </row>
    <row r="8" spans="2:12" ht="15.75" thickBot="1">
      <c r="B8" s="109" t="s">
        <v>28</v>
      </c>
      <c r="C8" s="110"/>
      <c r="D8" s="73" t="str">
        <f>VLOOKUP(D4,CLIENTES,7,FALSE)</f>
        <v>30 DIAS</v>
      </c>
      <c r="E8" s="71" t="s">
        <v>11</v>
      </c>
      <c r="F8" s="111" t="str">
        <f>VLOOKUP(D4,CLIENTES,12,FALSE)</f>
        <v>Gabriel Cucoch</v>
      </c>
      <c r="G8" s="111"/>
      <c r="H8" s="111"/>
      <c r="I8" s="71" t="s">
        <v>14</v>
      </c>
      <c r="J8" s="77">
        <f ca="1">TODAY()</f>
        <v>42128</v>
      </c>
      <c r="K8" s="20"/>
      <c r="L8" s="20"/>
    </row>
    <row r="9" spans="2:18" ht="16.5" thickBot="1" thickTop="1">
      <c r="B9" s="78"/>
      <c r="C9" s="79"/>
      <c r="D9" s="80"/>
      <c r="E9" s="79"/>
      <c r="F9" s="80"/>
      <c r="G9" s="80"/>
      <c r="H9" s="80"/>
      <c r="I9" s="79"/>
      <c r="J9" s="8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2" t="s">
        <v>1</v>
      </c>
      <c r="C10" s="106" t="s">
        <v>24</v>
      </c>
      <c r="D10" s="107"/>
      <c r="E10" s="108"/>
      <c r="F10" s="83" t="s">
        <v>0</v>
      </c>
      <c r="G10" s="84" t="s">
        <v>23</v>
      </c>
      <c r="H10" s="84" t="s">
        <v>15</v>
      </c>
      <c r="I10" s="85" t="s">
        <v>13</v>
      </c>
      <c r="J10" s="86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 customHeight="1">
      <c r="B11" s="87">
        <v>1</v>
      </c>
      <c r="C11" s="92" t="s">
        <v>613</v>
      </c>
      <c r="D11" s="104"/>
      <c r="E11" s="105"/>
      <c r="F11" s="88">
        <v>25</v>
      </c>
      <c r="G11" s="88" t="s">
        <v>614</v>
      </c>
      <c r="H11" s="89">
        <f>+R11</f>
        <v>6871.536</v>
      </c>
      <c r="I11" s="90">
        <v>0</v>
      </c>
      <c r="J11" s="89">
        <f aca="true" t="shared" si="0" ref="J11:J26">F11*H11*(1-I11/100)</f>
        <v>171788.4</v>
      </c>
      <c r="K11" s="28" t="s">
        <v>612</v>
      </c>
      <c r="L11" s="113">
        <v>6817</v>
      </c>
      <c r="M11" s="29">
        <v>37</v>
      </c>
      <c r="N11" s="29">
        <f>+L11*(1-0.37)</f>
        <v>4294.71</v>
      </c>
      <c r="O11" s="29"/>
      <c r="P11" s="30">
        <v>1.6</v>
      </c>
      <c r="Q11" s="100">
        <f>+N11</f>
        <v>4294.71</v>
      </c>
      <c r="R11" s="32">
        <f>Q11*P11</f>
        <v>6871.536</v>
      </c>
    </row>
    <row r="12" spans="2:18" ht="15">
      <c r="B12" s="91"/>
      <c r="C12" s="92"/>
      <c r="D12" s="93"/>
      <c r="E12" s="94"/>
      <c r="F12" s="95"/>
      <c r="G12" s="95"/>
      <c r="H12" s="96"/>
      <c r="I12" s="97"/>
      <c r="J12" s="98"/>
      <c r="K12" s="28"/>
      <c r="L12" s="29"/>
      <c r="M12" s="29"/>
      <c r="N12" s="29"/>
      <c r="O12" s="29"/>
      <c r="P12" s="30">
        <v>1.5</v>
      </c>
      <c r="Q12" s="100">
        <f>+L12</f>
        <v>0</v>
      </c>
      <c r="R12" s="32">
        <f aca="true" t="shared" si="1" ref="R12:R26">Q12*P12</f>
        <v>0</v>
      </c>
    </row>
    <row r="13" spans="2:18" ht="15">
      <c r="B13" s="91"/>
      <c r="C13" s="92"/>
      <c r="D13" s="99"/>
      <c r="E13" s="94"/>
      <c r="F13" s="95"/>
      <c r="G13" s="95"/>
      <c r="H13" s="96"/>
      <c r="I13" s="97"/>
      <c r="J13" s="96">
        <f t="shared" si="0"/>
        <v>0</v>
      </c>
      <c r="K13" s="28"/>
      <c r="L13" s="29"/>
      <c r="M13" s="29"/>
      <c r="N13" s="29"/>
      <c r="O13" s="29"/>
      <c r="P13" s="30">
        <v>1.5</v>
      </c>
      <c r="Q13" s="100">
        <f>+L13</f>
        <v>0</v>
      </c>
      <c r="R13" s="32">
        <f t="shared" si="1"/>
        <v>0</v>
      </c>
    </row>
    <row r="14" spans="2:18" ht="15">
      <c r="B14" s="91"/>
      <c r="C14" s="92"/>
      <c r="D14" s="93"/>
      <c r="E14" s="94"/>
      <c r="F14" s="95"/>
      <c r="G14" s="95"/>
      <c r="H14" s="96"/>
      <c r="I14" s="97"/>
      <c r="J14" s="96">
        <f t="shared" si="0"/>
        <v>0</v>
      </c>
      <c r="K14" s="28"/>
      <c r="L14" s="29"/>
      <c r="M14" s="29"/>
      <c r="N14" s="29"/>
      <c r="O14" s="29"/>
      <c r="P14" s="30">
        <v>1.5</v>
      </c>
      <c r="Q14" s="100">
        <f>+L14</f>
        <v>0</v>
      </c>
      <c r="R14" s="32">
        <f t="shared" si="1"/>
        <v>0</v>
      </c>
    </row>
    <row r="15" spans="2:18" ht="15">
      <c r="B15" s="91"/>
      <c r="C15" s="92"/>
      <c r="D15" s="93"/>
      <c r="E15" s="94"/>
      <c r="F15" s="95"/>
      <c r="G15" s="95"/>
      <c r="H15" s="96"/>
      <c r="I15" s="97"/>
      <c r="J15" s="96">
        <f t="shared" si="0"/>
        <v>0</v>
      </c>
      <c r="K15" s="28"/>
      <c r="L15" s="29"/>
      <c r="M15" s="29"/>
      <c r="N15" s="29"/>
      <c r="O15" s="29"/>
      <c r="P15" s="30">
        <v>1.5</v>
      </c>
      <c r="Q15" s="100">
        <f aca="true" t="shared" si="2" ref="Q15:Q20">+L15</f>
        <v>0</v>
      </c>
      <c r="R15" s="32">
        <f t="shared" si="1"/>
        <v>0</v>
      </c>
    </row>
    <row r="16" spans="2:18" ht="15">
      <c r="B16" s="91"/>
      <c r="C16" s="92"/>
      <c r="D16" s="93"/>
      <c r="E16" s="94"/>
      <c r="F16" s="95"/>
      <c r="G16" s="95"/>
      <c r="H16" s="96"/>
      <c r="I16" s="97"/>
      <c r="J16" s="96">
        <f t="shared" si="0"/>
        <v>0</v>
      </c>
      <c r="K16" s="28"/>
      <c r="L16" s="29"/>
      <c r="M16" s="29"/>
      <c r="N16" s="29"/>
      <c r="O16" s="29"/>
      <c r="P16" s="30">
        <v>1.5</v>
      </c>
      <c r="Q16" s="100">
        <f t="shared" si="2"/>
        <v>0</v>
      </c>
      <c r="R16" s="32">
        <f t="shared" si="1"/>
        <v>0</v>
      </c>
    </row>
    <row r="17" spans="2:18" ht="15">
      <c r="B17" s="91"/>
      <c r="C17" s="92"/>
      <c r="D17" s="93"/>
      <c r="E17" s="93"/>
      <c r="F17" s="95"/>
      <c r="G17" s="95"/>
      <c r="H17" s="96"/>
      <c r="I17" s="97"/>
      <c r="J17" s="96">
        <f t="shared" si="0"/>
        <v>0</v>
      </c>
      <c r="K17" s="28"/>
      <c r="L17" s="29"/>
      <c r="M17" s="29"/>
      <c r="N17" s="29"/>
      <c r="O17" s="29"/>
      <c r="P17" s="30">
        <v>1.5</v>
      </c>
      <c r="Q17" s="100">
        <f t="shared" si="2"/>
        <v>0</v>
      </c>
      <c r="R17" s="32">
        <f t="shared" si="1"/>
        <v>0</v>
      </c>
    </row>
    <row r="18" spans="2:18" ht="15">
      <c r="B18" s="91"/>
      <c r="C18" s="92"/>
      <c r="D18" s="93"/>
      <c r="E18" s="93"/>
      <c r="F18" s="95"/>
      <c r="G18" s="95"/>
      <c r="H18" s="96"/>
      <c r="I18" s="97"/>
      <c r="J18" s="96">
        <f t="shared" si="0"/>
        <v>0</v>
      </c>
      <c r="K18" s="28"/>
      <c r="L18" s="29"/>
      <c r="M18" s="29"/>
      <c r="N18" s="29"/>
      <c r="O18" s="29"/>
      <c r="P18" s="30">
        <v>1.5</v>
      </c>
      <c r="Q18" s="100">
        <f t="shared" si="2"/>
        <v>0</v>
      </c>
      <c r="R18" s="32">
        <f t="shared" si="1"/>
        <v>0</v>
      </c>
    </row>
    <row r="19" spans="2:18" ht="15">
      <c r="B19" s="91"/>
      <c r="C19" s="92"/>
      <c r="D19" s="93"/>
      <c r="E19" s="93"/>
      <c r="F19" s="95"/>
      <c r="G19" s="95"/>
      <c r="H19" s="96"/>
      <c r="I19" s="97"/>
      <c r="J19" s="96">
        <f t="shared" si="0"/>
        <v>0</v>
      </c>
      <c r="K19" s="28"/>
      <c r="L19" s="29"/>
      <c r="M19" s="29"/>
      <c r="N19" s="29"/>
      <c r="O19" s="29"/>
      <c r="P19" s="30">
        <v>1.5</v>
      </c>
      <c r="Q19" s="100">
        <f t="shared" si="2"/>
        <v>0</v>
      </c>
      <c r="R19" s="32">
        <f t="shared" si="1"/>
        <v>0</v>
      </c>
    </row>
    <row r="20" spans="2:18" ht="15">
      <c r="B20" s="91"/>
      <c r="C20" s="92"/>
      <c r="D20" s="102"/>
      <c r="E20" s="102"/>
      <c r="F20" s="95"/>
      <c r="G20" s="95"/>
      <c r="H20" s="96"/>
      <c r="I20" s="97"/>
      <c r="J20" s="96">
        <f t="shared" si="0"/>
        <v>0</v>
      </c>
      <c r="K20" s="28"/>
      <c r="L20" s="29"/>
      <c r="M20" s="29"/>
      <c r="N20" s="29"/>
      <c r="O20" s="29"/>
      <c r="P20" s="30">
        <v>1.5</v>
      </c>
      <c r="Q20" s="100">
        <f t="shared" si="2"/>
        <v>0</v>
      </c>
      <c r="R20" s="32">
        <f t="shared" si="1"/>
        <v>0</v>
      </c>
    </row>
    <row r="21" spans="2:18" ht="15">
      <c r="B21" s="91"/>
      <c r="C21" s="103"/>
      <c r="D21" s="93"/>
      <c r="E21" s="94"/>
      <c r="F21" s="95"/>
      <c r="G21" s="95"/>
      <c r="H21" s="96"/>
      <c r="I21" s="97"/>
      <c r="J21" s="96">
        <f t="shared" si="0"/>
        <v>0</v>
      </c>
      <c r="K21" s="28"/>
      <c r="L21" s="29"/>
      <c r="M21" s="29"/>
      <c r="N21" s="29"/>
      <c r="O21" s="29"/>
      <c r="P21" s="30">
        <v>1.5</v>
      </c>
      <c r="Q21" s="100">
        <f>+L21</f>
        <v>0</v>
      </c>
      <c r="R21" s="32">
        <f t="shared" si="1"/>
        <v>0</v>
      </c>
    </row>
    <row r="22" spans="2:18" ht="15">
      <c r="B22" s="91"/>
      <c r="C22" s="92"/>
      <c r="D22" s="93"/>
      <c r="E22" s="94"/>
      <c r="F22" s="95"/>
      <c r="G22" s="95"/>
      <c r="H22" s="96"/>
      <c r="I22" s="97"/>
      <c r="J22" s="96">
        <f t="shared" si="0"/>
        <v>0</v>
      </c>
      <c r="K22" s="28"/>
      <c r="L22" s="29"/>
      <c r="M22" s="29"/>
      <c r="N22" s="29"/>
      <c r="O22" s="29"/>
      <c r="P22" s="30">
        <v>1.5</v>
      </c>
      <c r="Q22" s="100">
        <f>+M22</f>
        <v>0</v>
      </c>
      <c r="R22" s="32">
        <f t="shared" si="1"/>
        <v>0</v>
      </c>
    </row>
    <row r="23" spans="2:18" ht="15">
      <c r="B23" s="91"/>
      <c r="C23" s="92"/>
      <c r="D23" s="93"/>
      <c r="E23" s="94"/>
      <c r="F23" s="95"/>
      <c r="G23" s="95"/>
      <c r="H23" s="96"/>
      <c r="I23" s="97"/>
      <c r="J23" s="96">
        <f t="shared" si="0"/>
        <v>0</v>
      </c>
      <c r="K23" s="28"/>
      <c r="L23" s="29"/>
      <c r="M23" s="29"/>
      <c r="N23" s="29"/>
      <c r="O23" s="29"/>
      <c r="P23" s="30">
        <v>1.5</v>
      </c>
      <c r="Q23" s="100">
        <f>+M23</f>
        <v>0</v>
      </c>
      <c r="R23" s="32">
        <f t="shared" si="1"/>
        <v>0</v>
      </c>
    </row>
    <row r="24" spans="2:18" ht="15">
      <c r="B24" s="91"/>
      <c r="C24" s="92"/>
      <c r="D24" s="93"/>
      <c r="E24" s="94"/>
      <c r="F24" s="95"/>
      <c r="G24" s="95"/>
      <c r="H24" s="96"/>
      <c r="I24" s="97"/>
      <c r="J24" s="96">
        <f t="shared" si="0"/>
        <v>0</v>
      </c>
      <c r="K24" s="28"/>
      <c r="L24" s="29"/>
      <c r="M24" s="29"/>
      <c r="N24" s="29"/>
      <c r="O24" s="29"/>
      <c r="P24" s="30">
        <v>1.5</v>
      </c>
      <c r="Q24" s="100">
        <f>+M24</f>
        <v>0</v>
      </c>
      <c r="R24" s="32">
        <f t="shared" si="1"/>
        <v>0</v>
      </c>
    </row>
    <row r="25" spans="2:18" ht="15">
      <c r="B25" s="91"/>
      <c r="C25" s="92"/>
      <c r="D25" s="93"/>
      <c r="E25" s="94"/>
      <c r="F25" s="95"/>
      <c r="G25" s="95"/>
      <c r="H25" s="96"/>
      <c r="I25" s="97"/>
      <c r="J25" s="96">
        <f t="shared" si="0"/>
        <v>0</v>
      </c>
      <c r="K25" s="28"/>
      <c r="L25" s="29"/>
      <c r="M25" s="29"/>
      <c r="N25" s="29"/>
      <c r="O25" s="29"/>
      <c r="P25" s="30">
        <v>1.5</v>
      </c>
      <c r="Q25" s="100">
        <f>+M25</f>
        <v>0</v>
      </c>
      <c r="R25" s="32">
        <f t="shared" si="1"/>
        <v>0</v>
      </c>
    </row>
    <row r="26" spans="2:18" ht="15.75" thickBot="1">
      <c r="B26" s="91"/>
      <c r="C26" s="92"/>
      <c r="D26" s="93"/>
      <c r="E26" s="94"/>
      <c r="F26" s="95"/>
      <c r="G26" s="95"/>
      <c r="H26" s="96"/>
      <c r="I26" s="97"/>
      <c r="J26" s="96">
        <f t="shared" si="0"/>
        <v>0</v>
      </c>
      <c r="K26" s="28"/>
      <c r="L26" s="29"/>
      <c r="M26" s="29"/>
      <c r="N26" s="29"/>
      <c r="O26" s="29"/>
      <c r="P26" s="30">
        <v>1.5</v>
      </c>
      <c r="Q26" s="100">
        <f>+L26</f>
        <v>0</v>
      </c>
      <c r="R26" s="32">
        <f t="shared" si="1"/>
        <v>0</v>
      </c>
    </row>
    <row r="27" spans="2:10" ht="15">
      <c r="B27" s="39" t="s">
        <v>17</v>
      </c>
      <c r="C27" s="40"/>
      <c r="D27" s="101" t="s">
        <v>611</v>
      </c>
      <c r="E27" s="34"/>
      <c r="F27" s="41"/>
      <c r="G27" s="42" t="s">
        <v>3</v>
      </c>
      <c r="H27" s="43"/>
      <c r="I27" s="44"/>
      <c r="J27" s="45">
        <f>SUM(J11:J26)</f>
        <v>171788.4</v>
      </c>
    </row>
    <row r="28" spans="2:10" ht="15">
      <c r="B28" s="46"/>
      <c r="C28" s="47"/>
      <c r="D28" s="48"/>
      <c r="E28" s="36"/>
      <c r="F28" s="49"/>
      <c r="G28" s="50" t="s">
        <v>13</v>
      </c>
      <c r="H28" s="51"/>
      <c r="I28" s="52"/>
      <c r="J28" s="53">
        <f>J27*I28</f>
        <v>0</v>
      </c>
    </row>
    <row r="29" spans="2:10" ht="15">
      <c r="B29" s="35"/>
      <c r="C29" s="36"/>
      <c r="D29" s="36"/>
      <c r="E29" s="36"/>
      <c r="F29" s="54"/>
      <c r="G29" s="55" t="s">
        <v>4</v>
      </c>
      <c r="H29" s="47"/>
      <c r="I29" s="56"/>
      <c r="J29" s="53">
        <f>J27-J28</f>
        <v>171788.4</v>
      </c>
    </row>
    <row r="30" spans="2:10" ht="15">
      <c r="B30" s="35"/>
      <c r="C30" s="36"/>
      <c r="D30" s="36"/>
      <c r="E30" s="36"/>
      <c r="F30" s="49"/>
      <c r="G30" s="50">
        <v>0.19</v>
      </c>
      <c r="H30" s="51"/>
      <c r="I30" s="52">
        <v>0.19</v>
      </c>
      <c r="J30" s="53">
        <f>J29*I30</f>
        <v>32639.796</v>
      </c>
    </row>
    <row r="31" spans="2:10" ht="15.75" thickBot="1">
      <c r="B31" s="37"/>
      <c r="C31" s="38"/>
      <c r="D31" s="38"/>
      <c r="E31" s="38"/>
      <c r="F31" s="57"/>
      <c r="G31" s="58" t="s">
        <v>2</v>
      </c>
      <c r="H31" s="59"/>
      <c r="I31" s="60"/>
      <c r="J31" s="61">
        <f>J29+J30</f>
        <v>204428.196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29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F1">
      <pane ySplit="1" topLeftCell="A98" activePane="bottomLeft" state="frozen"/>
      <selection pane="topLeft" activeCell="B1" sqref="B1"/>
      <selection pane="bottomLeft" activeCell="Q112" sqref="Q112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3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3" t="s">
        <v>585</v>
      </c>
    </row>
    <row r="108" spans="1:13" ht="15">
      <c r="A108">
        <v>107</v>
      </c>
      <c r="B108" s="33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3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3" t="s">
        <v>599</v>
      </c>
      <c r="M109" t="s">
        <v>600</v>
      </c>
    </row>
    <row r="110" spans="1:9" ht="15">
      <c r="A110">
        <v>109</v>
      </c>
      <c r="B110" s="33" t="s">
        <v>602</v>
      </c>
      <c r="C110" t="s">
        <v>601</v>
      </c>
      <c r="I110" t="s">
        <v>603</v>
      </c>
    </row>
    <row r="111" spans="1:13" ht="15">
      <c r="A111">
        <v>110</v>
      </c>
      <c r="B111" s="33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3" t="s">
        <v>608</v>
      </c>
      <c r="M111" t="s">
        <v>610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2015-05-04T15:36:40Z</cp:lastPrinted>
  <dcterms:created xsi:type="dcterms:W3CDTF">2013-07-12T05:01:37Z</dcterms:created>
  <dcterms:modified xsi:type="dcterms:W3CDTF">2015-05-04T18:42:16Z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