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<sst xmlns="http://schemas.openxmlformats.org/spreadsheetml/2006/main" count="861" uniqueCount="623">
  <si>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</si>
  <si>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</si>
  <si>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</si>
  <si>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</si>
  <si>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</si>
  <si>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</si>
  <si>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</si>
  <si>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</si>
  <si>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</si>
  <si>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</si>
  <si>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</si>
  <si>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</si>
  <si>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</si>
  <si>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</si>
  <si>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</si>
  <si>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</si>
  <si>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</si>
  <si>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</si>
  <si>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</si>
  <si>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</si>
  <si>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</si>
  <si>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</si>
  <si>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</si>
  <si>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</si>
  <si>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</si>
  <si>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</si>
  <si>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</si>
  <si>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</si>
  <si>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</si>
  <si>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</si>
  <si>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</si>
  <si>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</si>
  <si>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</si>
  <si>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</si>
  <si>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</si>
  <si>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</si>
  <si>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</si>
  <si>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</si>
  <si>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</si>
  <si>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</si>
  <si>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</si>
  <si>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</si>
  <si>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</si>
  <si>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</si>
  <si>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</si>
  <si>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</si>
  <si>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</si>
  <si>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</si>
  <si>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</si>
  <si>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</si>
  <si>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</si>
  <si>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</si>
  <si>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</si>
  <si>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</si>
  <si>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</si>
  <si>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</si>
  <si>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</si>
  <si>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</si>
  <si>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</si>
  <si>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</si>
  <si>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</si>
  <si>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</si>
  <si>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</si>
  <si>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</si>
  <si>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</si>
  <si>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</si>
  <si>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</si>
  <si>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</si>
  <si>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</si>
  <si>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</si>
  <si>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</si>
  <si>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</si>
  <si>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</si>
  <si>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</si>
  <si>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</si>
  <si>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</si>
  <si>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</si>
  <si>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</si>
  <si>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</si>
  <si>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</si>
  <si>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</si>
  <si>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</si>
  <si>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</si>
  <si>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</si>
  <si>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</si>
  <si>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</si>
  <si>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</si>
  <si>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</si>
  <si>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</si>
  <si>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</si>
  <si>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</si>
  <si>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</si>
  <si>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</si>
  <si>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</si>
  <si>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</si>
  <si>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</si>
  <si>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</si>
  <si>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</si>
  <si>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</si>
  <si>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</si>
  <si>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</si>
  <si>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</si>
  <si>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</si>
  <si>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</si>
  <si>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</si>
  <si>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</si>
  <si>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</si>
  <si>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</si>
  <si>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</si>
  <si>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</si>
  <si>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</si>
  <si>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</si>
  <si>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</si>
  <si>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</si>
  <si>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</si>
  <si>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</si>
  <si>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</si>
  <si>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</si>
  <si>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</si>
  <si>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</si>
  <si>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</si>
  <si>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</si>
  <si>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</si>
  <si>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</si>
  <si>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</si>
  <si>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</si>
  <si>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</si>
  <si>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</si>
  <si>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</si>
  <si>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</si>
  <si>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</si>
  <si>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</si>
  <si>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</si>
  <si>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</si>
  <si>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</si>
  <si>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</si>
  <si>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</si>
  <si>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</si>
  <si>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</si>
  <si>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</si>
  <si>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</si>
  <si>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</si>
  <si>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</si>
  <si>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</si>
  <si>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</si>
  <si>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</si>
  <si>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</si>
  <si>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</si>
  <si>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</si>
  <si>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</si>
  <si>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</si>
  <si>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</si>
  <si>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</si>
  <si>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</si>
  <si>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</si>
  <si>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</si>
  <si>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</si>
  <si>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</si>
  <si>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</si>
  <si>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</si>
  <si>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</si>
  <si>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</si>
  <si>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</si>
  <si>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</si>
  <si>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</si>
  <si>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</si>
  <si>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</si>
  <si>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</si>
  <si>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</si>
  <si>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</si>
  <si>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</si>
  <si>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</si>
  <si>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</si>
  <si>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</si>
  <si>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</si>
  <si>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</si>
  <si>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</si>
  <si>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</si>
  <si>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</si>
  <si>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</si>
  <si>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</si>
  <si>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</si>
  <si>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</si>
  <si>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</si>
  <si>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</si>
  <si>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</si>
  <si>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</si>
  <si>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</si>
  <si>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</si>
  <si>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</si>
  <si>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</si>
  <si>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</si>
  <si>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</si>
  <si>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</si>
  <si>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</si>
  <si>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</si>
  <si>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</si>
  <si>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</si>
  <si>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</si>
  <si>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</si>
  <si>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</si>
  <si>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</si>
  <si>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</si>
  <si>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</si>
  <si>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</si>
  <si>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</si>
  <si>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</si>
  <si>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</si>
  <si>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</si>
  <si>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</si>
  <si>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</si>
  <si>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</si>
  <si>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</si>
  <si>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</si>
  <si>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</si>
  <si>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</si>
  <si>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</si>
  <si>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</si>
  <si>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</si>
  <si>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</si>
  <si>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</si>
  <si>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</si>
  <si>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</si>
  <si>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</si>
  <si>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</si>
  <si>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</si>
  <si>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</si>
  <si>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</si>
  <si>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</si>
  <si>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</si>
  <si>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</si>
  <si>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</si>
  <si>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</si>
  <si>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</si>
  <si>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</si>
  <si>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</si>
  <si>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</si>
  <si>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</si>
  <si>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</si>
  <si>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</si>
  <si>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</si>
  <si>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</si>
  <si>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</si>
  <si>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</si>
  <si>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</si>
  <si>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</si>
  <si>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</si>
  <si>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</si>
  <si>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</si>
  <si>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</si>
  <si>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</si>
  <si>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</si>
  <si>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</si>
  <si>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</si>
  <si>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</si>
  <si>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</si>
  <si>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</si>
  <si>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</si>
  <si>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</si>
  <si>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</si>
  <si>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</si>
  <si>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</si>
  <si>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</si>
  <si>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</si>
  <si>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</si>
  <si>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</si>
  <si>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</si>
  <si>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</si>
  <si>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</si>
  <si>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</si>
  <si>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</si>
  <si>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</si>
  <si>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</si>
  <si>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</si>
  <si>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</si>
  <si>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</si>
  <si>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</si>
  <si>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</si>
  <si>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</si>
  <si>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</si>
  <si>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</si>
  <si>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</si>
  <si>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</si>
  <si>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</si>
  <si>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</si>
  <si>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</si>
  <si>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</si>
  <si>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</si>
  <si>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</si>
  <si>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</si>
  <si>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</si>
  <si>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</si>
  <si>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</si>
  <si>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</si>
  <si>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</si>
  <si>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</si>
  <si>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</si>
  <si>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</si>
  <si>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</si>
  <si>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</si>
  <si>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</si>
  <si>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</si>
  <si>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</si>
  <si>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</si>
  <si>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</si>
  <si>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</si>
  <si>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</si>
  <si>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</si>
  <si>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</si>
  <si>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</si>
  <si>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</si>
  <si>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</si>
  <si>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</si>
  <si>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</si>
  <si>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</si>
  <si>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</si>
  <si>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</si>
  <si>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</si>
  <si>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</si>
  <si>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</si>
  <si>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</si>
  <si>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</si>
  <si>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</si>
  <si>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</si>
  <si>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</si>
  <si>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</si>
  <si>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</si>
  <si>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</si>
  <si>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</si>
  <si>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</si>
  <si>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</si>
  <si>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</si>
  <si>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</si>
  <si>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</si>
  <si>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</si>
  <si>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</si>
  <si>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</si>
  <si>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</si>
  <si>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</si>
  <si>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</si>
  <si>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</si>
  <si>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</si>
  <si>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</si>
  <si>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</si>
  <si>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</si>
  <si>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</si>
  <si>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</si>
  <si>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</si>
  <si>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</si>
  <si>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</si>
  <si>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</si>
  <si>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</si>
  <si>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</si>
  <si>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</si>
  <si>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</si>
  <si>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</si>
  <si>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</si>
  <si>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</si>
  <si>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</si>
  <si>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</si>
  <si>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</si>
  <si>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</si>
  <si>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</si>
  <si>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</si>
  <si>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</si>
  <si>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</si>
  <si>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</si>
  <si>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</si>
  <si>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</si>
  <si>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</si>
  <si>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</si>
  <si>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</si>
  <si>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</si>
  <si>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</si>
  <si>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</si>
  <si>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</si>
  <si>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</si>
  <si>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</si>
  <si>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</si>
  <si>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</si>
  <si>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</si>
  <si>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</si>
  <si>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</si>
  <si>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</si>
  <si>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</si>
  <si>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</si>
  <si>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</si>
  <si>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</si>
  <si>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</si>
  <si>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</si>
  <si>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</si>
  <si>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</si>
  <si>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</si>
  <si>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</si>
  <si>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</si>
  <si>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</si>
  <si>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</si>
  <si>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</si>
  <si>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</si>
  <si>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</si>
  <si>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</si>
  <si>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</si>
  <si>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</si>
  <si>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</si>
  <si>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</si>
  <si>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</si>
  <si>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</si>
  <si>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</si>
  <si>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</si>
  <si>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</si>
  <si>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</si>
  <si>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</si>
  <si>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</si>
  <si>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</si>
  <si>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</si>
  <si>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</si>
  <si>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</si>
  <si>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</si>
  <si>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</si>
  <si>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</si>
  <si>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</si>
  <si>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</si>
  <si>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</si>
  <si>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</si>
  <si>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</si>
  <si>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</si>
  <si>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</si>
  <si>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</si>
  <si>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</si>
  <si>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</si>
  <si>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</si>
  <si>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</si>
  <si>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</si>
  <si>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</si>
  <si>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</si>
  <si>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</si>
  <si>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</si>
  <si>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</si>
  <si>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</si>
  <si>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</si>
  <si>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</si>
  <si>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</si>
  <si>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</si>
  <si>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</si>
  <si>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</si>
  <si>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</si>
  <si>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</si>
  <si>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</si>
  <si>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</si>
  <si>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</si>
  <si>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</si>
  <si>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</si>
  <si>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</si>
  <si>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</si>
  <si>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</si>
  <si>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</si>
  <si>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</si>
  <si>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</si>
  <si>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</si>
  <si>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</si>
  <si>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</si>
  <si>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</si>
  <si>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</si>
  <si>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</si>
  <si>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</si>
  <si>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</si>
  <si>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</si>
  <si>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</si>
  <si>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</si>
  <si>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</si>
  <si>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</si>
  <si>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</si>
  <si>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</si>
  <si>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</si>
  <si>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</si>
  <si>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</si>
  <si>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</si>
  <si>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</si>
  <si>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</si>
  <si>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</si>
  <si>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</si>
  <si>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</si>
  <si>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</si>
  <si>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</si>
  <si>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</si>
  <si>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</si>
  <si>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</si>
  <si>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</si>
  <si>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</si>
  <si>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</si>
  <si>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</si>
  <si>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</si>
  <si>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</si>
  <si>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</si>
  <si>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</si>
  <si>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</si>
  <si>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</si>
  <si>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</si>
  <si>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</si>
  <si>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</si>
  <si>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</si>
  <si>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</si>
  <si>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</si>
  <si>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</si>
  <si>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</si>
  <si>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</si>
  <si>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</si>
  <si>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</si>
  <si>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</si>
  <si>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</si>
  <si>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</si>
  <si>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</si>
  <si>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</si>
  <si>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</si>
  <si>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</si>
  <si>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</si>
  <si>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</si>
  <si>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</si>
  <si>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</si>
  <si>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</si>
  <si>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</si>
  <si>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</si>
  <si>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</si>
  <si>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</si>
  <si>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</si>
  <si>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</si>
  <si>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</si>
  <si>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</si>
  <si>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</si>
  <si>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</si>
  <si>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</si>
  <si>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</si>
  <si>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</si>
  <si>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</si>
  <si>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</si>
  <si>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</si>
  <si>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</si>
  <si>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</si>
  <si>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</si>
  <si>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</si>
  <si>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</si>
  <si>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</si>
  <si>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</si>
  <si>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</si>
  <si>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</si>
  <si>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</si>
  <si>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</si>
  <si>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</si>
  <si>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</si>
  <si>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</si>
  <si>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</si>
  <si>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</si>
  <si>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</si>
  <si>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</si>
  <si>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</si>
  <si>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</si>
  <si>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</si>
  <si>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</si>
  <si>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</si>
  <si>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</si>
  <si>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</si>
  <si>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</si>
  <si>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</si>
  <si>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</si>
  <si>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</si>
  <si>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</si>
  <si>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</si>
  <si>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</si>
  <si>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</si>
  <si>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</si>
  <si>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</si>
  <si>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</si>
  <si>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</si>
  <si>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</si>
  <si>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</si>
  <si>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</si>
  <si>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</si>
  <si>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</si>
  <si>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</si>
  <si>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</si>
  <si>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</si>
  <si>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</si>
  <si>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</si>
  <si>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</si>
  <si>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</si>
  <si>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</si>
  <si>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</si>
  <si>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</si>
  <si>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</si>
  <si>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</si>
  <si>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</si>
  <si>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</si>
  <si>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</si>
  <si>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</si>
  <si>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</si>
  <si>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</si>
  <si>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</si>
  <si>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</si>
  <si>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</si>
  <si>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</si>
  <si>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</si>
  <si>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</si>
  <si>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</si>
  <si>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</si>
  <si>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 xml:space="preserve"> 56039160-9</t>
  </si>
  <si>
    <t>CONDOMINIO SAINT GALLEN</t>
  </si>
  <si>
    <t>Condominio Saint Gallen ,Lia Aguirre #412</t>
  </si>
  <si>
    <t>franklingomero@hotmail.com</t>
  </si>
  <si>
    <t>Franklin Gomero</t>
  </si>
  <si>
    <t>Cheque al día</t>
  </si>
  <si>
    <t>Valvula Bola 3" full inox.</t>
  </si>
  <si>
    <t>allen</t>
  </si>
  <si>
    <t>Disponibilidad inmediata para despacho</t>
  </si>
  <si>
    <t>Gabriel Cucoch</t>
  </si>
  <si>
    <t>Condominio Saint Gallen</t>
  </si>
  <si>
    <t>lia aguirre #412</t>
  </si>
  <si>
    <t>Santiago</t>
  </si>
  <si>
    <t>impoplas</t>
  </si>
  <si>
    <t>Pegamento Vinilit PVC 250cc</t>
  </si>
  <si>
    <t>buje de 90x75</t>
  </si>
  <si>
    <t>terminal 90 xx 3"</t>
  </si>
  <si>
    <t>victor</t>
  </si>
  <si>
    <t>Terminal Hi 75 mm x He 3" PVC (2 piezas)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</si>
</sst>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172" fontId="50" fillId="33" borderId="15" xfId="0" applyNumberFormat="1" applyFont="1" applyFill="1" applyBorder="1" applyAlignment="1" applyProtection="1">
      <alignment horizontal="left" vertical="center"/>
      <protection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172" fontId="50" fillId="33" borderId="26" xfId="0" applyNumberFormat="1" applyFont="1" applyFill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center"/>
      <protection locked="0"/>
    </xf>
    <xf numFmtId="0" fontId="49" fillId="0" borderId="28" xfId="0" applyFont="1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49" fillId="0" borderId="31" xfId="0" applyFont="1" applyBorder="1" applyAlignment="1" applyProtection="1">
      <alignment horizontal="center"/>
      <protection locked="0"/>
    </xf>
    <xf numFmtId="0" fontId="49" fillId="33" borderId="27" xfId="0" applyNumberFormat="1" applyFont="1" applyFill="1" applyBorder="1" applyAlignment="1" applyProtection="1">
      <alignment horizontal="center"/>
      <protection locked="0"/>
    </xf>
    <xf numFmtId="0" fontId="49" fillId="33" borderId="32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center"/>
      <protection locked="0"/>
    </xf>
    <xf numFmtId="0" fontId="51" fillId="33" borderId="32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8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30" xfId="0" applyFont="1" applyFill="1" applyBorder="1" applyAlignment="1" applyProtection="1">
      <alignment horizontal="right"/>
      <protection locked="0"/>
    </xf>
    <xf numFmtId="1" fontId="49" fillId="33" borderId="31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33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33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26" xfId="0" applyFont="1" applyFill="1" applyBorder="1" applyAlignment="1" applyProtection="1">
      <alignment/>
      <protection locked="0"/>
    </xf>
    <xf numFmtId="0" fontId="49" fillId="33" borderId="35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6" xfId="0" applyFont="1" applyFill="1" applyBorder="1" applyAlignment="1" applyProtection="1">
      <alignment horizontal="right"/>
      <protection locked="0"/>
    </xf>
    <xf numFmtId="1" fontId="49" fillId="33" borderId="37" xfId="0" applyNumberFormat="1" applyFont="1" applyFill="1" applyBorder="1" applyAlignment="1" applyProtection="1">
      <alignment horizontal="center"/>
      <protection/>
    </xf>
    <xf numFmtId="173" fontId="52" fillId="0" borderId="13" xfId="45" applyNumberFormat="1" applyFont="1" applyFill="1" applyBorder="1" applyAlignment="1" applyProtection="1">
      <alignment horizontal="center" vertical="center"/>
      <protection locked="0"/>
    </xf>
    <xf numFmtId="174" fontId="49" fillId="33" borderId="27" xfId="0" applyNumberFormat="1" applyFont="1" applyFill="1" applyBorder="1" applyAlignment="1" applyProtection="1">
      <alignment horizontal="center"/>
      <protection/>
    </xf>
    <xf numFmtId="174" fontId="49" fillId="33" borderId="27" xfId="0" applyNumberFormat="1" applyFont="1" applyFill="1" applyBorder="1" applyAlignment="1" applyProtection="1">
      <alignment horizontal="center"/>
      <protection locked="0"/>
    </xf>
    <xf numFmtId="174" fontId="49" fillId="33" borderId="12" xfId="0" applyNumberFormat="1" applyFont="1" applyFill="1" applyBorder="1" applyAlignment="1" applyProtection="1">
      <alignment horizontal="center"/>
      <protection/>
    </xf>
    <xf numFmtId="174" fontId="49" fillId="33" borderId="32" xfId="0" applyNumberFormat="1" applyFont="1" applyFill="1" applyBorder="1" applyAlignment="1" applyProtection="1">
      <alignment horizontal="center"/>
      <protection/>
    </xf>
    <xf numFmtId="174" fontId="49" fillId="33" borderId="32" xfId="0" applyNumberFormat="1" applyFont="1" applyFill="1" applyBorder="1" applyAlignment="1" applyProtection="1">
      <alignment horizontal="center"/>
      <protection locked="0"/>
    </xf>
    <xf numFmtId="174" fontId="49" fillId="33" borderId="15" xfId="0" applyNumberFormat="1" applyFont="1" applyFill="1" applyBorder="1" applyAlignment="1" applyProtection="1">
      <alignment horizontal="center"/>
      <protection/>
    </xf>
    <xf numFmtId="174" fontId="49" fillId="33" borderId="38" xfId="0" applyNumberFormat="1" applyFont="1" applyFill="1" applyBorder="1" applyAlignment="1" applyProtection="1">
      <alignment horizontal="center"/>
      <protection/>
    </xf>
    <xf numFmtId="174" fontId="49" fillId="33" borderId="38" xfId="0" applyNumberFormat="1" applyFont="1" applyFill="1" applyBorder="1" applyAlignment="1" applyProtection="1">
      <alignment horizontal="center"/>
      <protection locked="0"/>
    </xf>
    <xf numFmtId="174" fontId="49" fillId="33" borderId="26" xfId="0" applyNumberFormat="1" applyFont="1" applyFill="1" applyBorder="1" applyAlignment="1" applyProtection="1">
      <alignment horizontal="center"/>
      <protection/>
    </xf>
    <xf numFmtId="0" fontId="36" fillId="0" borderId="0" xfId="45" applyAlignment="1">
      <alignment/>
    </xf>
    <xf numFmtId="0" fontId="0" fillId="0" borderId="0" xfId="0" applyFont="1" applyAlignment="1" applyProtection="1">
      <alignment horizontal="left"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horizontal="center"/>
      <protection locked="0"/>
    </xf>
    <xf numFmtId="174" fontId="50" fillId="33" borderId="12" xfId="0" applyNumberFormat="1" applyFont="1" applyFill="1" applyBorder="1" applyAlignment="1" applyProtection="1">
      <alignment horizontal="left"/>
      <protection/>
    </xf>
    <xf numFmtId="0" fontId="50" fillId="33" borderId="0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/>
    </xf>
    <xf numFmtId="174" fontId="50" fillId="0" borderId="0" xfId="0" applyNumberFormat="1" applyFont="1" applyFill="1" applyBorder="1" applyAlignment="1" applyProtection="1">
      <alignment/>
      <protection/>
    </xf>
    <xf numFmtId="0" fontId="50" fillId="33" borderId="15" xfId="45" applyFont="1" applyFill="1" applyBorder="1" applyAlignment="1" applyProtection="1">
      <alignment horizontal="left"/>
      <protection/>
    </xf>
    <xf numFmtId="174" fontId="50" fillId="33" borderId="15" xfId="0" applyNumberFormat="1" applyFont="1" applyFill="1" applyBorder="1" applyAlignment="1" applyProtection="1">
      <alignment horizontal="left"/>
      <protection/>
    </xf>
    <xf numFmtId="0" fontId="49" fillId="33" borderId="27" xfId="0" applyFont="1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3" fillId="33" borderId="32" xfId="0" applyNumberFormat="1" applyFont="1" applyFill="1" applyBorder="1" applyAlignment="1" applyProtection="1">
      <alignment horizontal="center"/>
      <protection locked="0"/>
    </xf>
    <xf numFmtId="0" fontId="27" fillId="33" borderId="32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32" xfId="0" applyFont="1" applyFill="1" applyBorder="1" applyAlignment="1" applyProtection="1">
      <alignment horizontal="center"/>
      <protection locked="0"/>
    </xf>
    <xf numFmtId="0" fontId="49" fillId="0" borderId="39" xfId="0" applyFont="1" applyBorder="1" applyAlignment="1" applyProtection="1">
      <alignment horizontal="center"/>
      <protection locked="0"/>
    </xf>
    <xf numFmtId="0" fontId="49" fillId="0" borderId="40" xfId="0" applyFont="1" applyBorder="1" applyAlignment="1" applyProtection="1">
      <alignment/>
      <protection locked="0"/>
    </xf>
    <xf numFmtId="0" fontId="49" fillId="0" borderId="41" xfId="0" applyFont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 horizontal="left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 locked="0"/>
    </xf>
    <xf numFmtId="174" fontId="50" fillId="33" borderId="0" xfId="0" applyNumberFormat="1" applyFont="1" applyFill="1" applyBorder="1" applyAlignment="1" applyProtection="1">
      <alignment horizontal="left"/>
      <protection/>
    </xf>
    <xf numFmtId="174" fontId="50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180975</xdr:rowOff>
    </xdr:from>
    <xdr:to>
      <xdr:col>3</xdr:col>
      <xdr:colOff>438150</xdr:colOff>
      <xdr:row>16</xdr:row>
      <xdr:rowOff>114300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9489398">
          <a:off x="1276350" y="337185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13</xdr:row>
      <xdr:rowOff>142875</xdr:rowOff>
    </xdr:from>
    <xdr:to>
      <xdr:col>3</xdr:col>
      <xdr:colOff>1219200</xdr:colOff>
      <xdr:row>16</xdr:row>
      <xdr:rowOff>152400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3143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15</xdr:row>
      <xdr:rowOff>38100</xdr:rowOff>
    </xdr:from>
    <xdr:to>
      <xdr:col>4</xdr:col>
      <xdr:colOff>285750</xdr:colOff>
      <xdr:row>16</xdr:row>
      <xdr:rowOff>161925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096231">
          <a:off x="2381250" y="341947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franklingomero@hotmail.co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9">
      <selection activeCell="E20" sqref="E2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2582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5" t="s">
        <v>604</v>
      </c>
      <c r="E4" s="38" t="s">
        <v>12</v>
      </c>
      <c r="F4" s="96" t="s">
        <v>615</v>
      </c>
      <c r="G4" s="96"/>
      <c r="H4" s="97"/>
      <c r="I4" s="38" t="s">
        <v>9</v>
      </c>
      <c r="J4" s="98">
        <v>223156831</v>
      </c>
      <c r="K4" s="20"/>
    </row>
    <row r="5" spans="2:11" ht="15">
      <c r="B5" s="39"/>
      <c r="C5" s="40"/>
      <c r="D5" s="99"/>
      <c r="E5" s="122"/>
      <c r="F5" s="122"/>
      <c r="G5" s="122"/>
      <c r="H5" s="122"/>
      <c r="I5" s="122"/>
      <c r="J5" s="123"/>
      <c r="K5" s="20"/>
    </row>
    <row r="6" spans="2:10" ht="17.25" customHeight="1">
      <c r="B6" s="39" t="s">
        <v>27</v>
      </c>
      <c r="C6" s="40"/>
      <c r="D6" s="100" t="s">
        <v>614</v>
      </c>
      <c r="E6" s="40" t="s">
        <v>7</v>
      </c>
      <c r="F6" s="122" t="str">
        <f>VLOOKUP(D4,CLIENTES,5,FALSE)</f>
        <v>LA FLORIDA</v>
      </c>
      <c r="G6" s="122"/>
      <c r="H6" s="122"/>
      <c r="I6" s="101" t="str">
        <f>VLOOKUP(D4,CLIENTES,11,FALSE)</f>
        <v>franklingomero@hotmail.com</v>
      </c>
      <c r="J6" s="102"/>
    </row>
    <row r="7" spans="2:10" ht="15">
      <c r="B7" s="39" t="s">
        <v>25</v>
      </c>
      <c r="C7" s="40"/>
      <c r="D7" s="100"/>
      <c r="E7" s="40" t="s">
        <v>8</v>
      </c>
      <c r="F7" s="122" t="s">
        <v>616</v>
      </c>
      <c r="G7" s="122"/>
      <c r="H7" s="122"/>
      <c r="I7" s="40" t="s">
        <v>26</v>
      </c>
      <c r="J7" s="103" t="str">
        <f>VLOOKUP(D4,CLIENTES,8,FALSE)</f>
        <v>Franklin Gomero</v>
      </c>
    </row>
    <row r="8" spans="2:12" ht="15.75" thickBot="1">
      <c r="B8" s="120" t="s">
        <v>28</v>
      </c>
      <c r="C8" s="121"/>
      <c r="D8" s="100" t="s">
        <v>609</v>
      </c>
      <c r="E8" s="40" t="s">
        <v>11</v>
      </c>
      <c r="F8" s="122" t="s">
        <v>613</v>
      </c>
      <c r="G8" s="122"/>
      <c r="H8" s="122"/>
      <c r="I8" s="40" t="s">
        <v>14</v>
      </c>
      <c r="J8" s="41">
        <f ca="1">TODAY()</f>
        <v>42123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4" t="s">
        <v>24</v>
      </c>
      <c r="D10" s="115"/>
      <c r="E10" s="116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17" t="s">
        <v>610</v>
      </c>
      <c r="D11" s="118"/>
      <c r="E11" s="119"/>
      <c r="F11" s="104">
        <v>1</v>
      </c>
      <c r="G11" s="104" t="s">
        <v>23</v>
      </c>
      <c r="H11" s="85">
        <f>+R11</f>
        <v>139035</v>
      </c>
      <c r="I11" s="86"/>
      <c r="J11" s="87">
        <f aca="true" t="shared" si="0" ref="J11:J28">F11*H11*(1-I11/100)</f>
        <v>139035</v>
      </c>
      <c r="K11" s="28" t="s">
        <v>611</v>
      </c>
      <c r="L11" s="29">
        <v>92690</v>
      </c>
      <c r="M11" s="29"/>
      <c r="N11" s="29"/>
      <c r="O11" s="29"/>
      <c r="P11" s="30">
        <v>1.5</v>
      </c>
      <c r="Q11" s="31">
        <f>+L11</f>
        <v>92690</v>
      </c>
      <c r="R11" s="35">
        <f>Q11*P11</f>
        <v>139035</v>
      </c>
    </row>
    <row r="12" spans="2:18" ht="15">
      <c r="B12" s="52">
        <v>2</v>
      </c>
      <c r="C12" s="105" t="s">
        <v>622</v>
      </c>
      <c r="D12" s="106"/>
      <c r="E12" s="107"/>
      <c r="F12" s="108">
        <v>2</v>
      </c>
      <c r="G12" s="108" t="s">
        <v>23</v>
      </c>
      <c r="H12" s="88">
        <f>+R12</f>
        <v>8595.2</v>
      </c>
      <c r="I12" s="89"/>
      <c r="J12" s="90">
        <f t="shared" si="0"/>
        <v>17190.4</v>
      </c>
      <c r="K12" s="28" t="s">
        <v>617</v>
      </c>
      <c r="L12" s="29">
        <v>5372</v>
      </c>
      <c r="M12" s="29" t="s">
        <v>620</v>
      </c>
      <c r="N12" s="29" t="s">
        <v>619</v>
      </c>
      <c r="O12" s="29" t="s">
        <v>621</v>
      </c>
      <c r="P12" s="30">
        <v>1.6</v>
      </c>
      <c r="Q12" s="31">
        <f>+L12</f>
        <v>5372</v>
      </c>
      <c r="R12" s="35">
        <f aca="true" t="shared" si="1" ref="R12:R28">Q12*P12</f>
        <v>8595.2</v>
      </c>
    </row>
    <row r="13" spans="2:18" ht="15">
      <c r="B13" s="111">
        <v>3</v>
      </c>
      <c r="C13" s="105" t="s">
        <v>618</v>
      </c>
      <c r="D13" s="109"/>
      <c r="E13" s="107"/>
      <c r="F13" s="108">
        <v>1</v>
      </c>
      <c r="G13" s="108" t="s">
        <v>23</v>
      </c>
      <c r="H13" s="88">
        <f>+R13</f>
        <v>4035</v>
      </c>
      <c r="I13" s="89"/>
      <c r="J13" s="90">
        <f t="shared" si="0"/>
        <v>4035</v>
      </c>
      <c r="K13" s="28" t="s">
        <v>617</v>
      </c>
      <c r="L13" s="29">
        <v>2690</v>
      </c>
      <c r="M13" s="29"/>
      <c r="N13" s="29"/>
      <c r="O13" s="29"/>
      <c r="P13" s="30">
        <v>1.5</v>
      </c>
      <c r="Q13" s="31">
        <f>+L13</f>
        <v>2690</v>
      </c>
      <c r="R13" s="35">
        <f t="shared" si="1"/>
        <v>4035</v>
      </c>
    </row>
    <row r="14" spans="2:18" ht="15">
      <c r="B14" s="111"/>
      <c r="C14" s="112"/>
      <c r="D14" s="54"/>
      <c r="E14" s="55"/>
      <c r="F14" s="113"/>
      <c r="G14" s="113"/>
      <c r="H14" s="88"/>
      <c r="I14" s="89"/>
      <c r="J14" s="90">
        <f t="shared" si="0"/>
        <v>0</v>
      </c>
      <c r="K14" s="28"/>
      <c r="L14" s="29"/>
      <c r="M14" s="29"/>
      <c r="N14" s="29"/>
      <c r="O14" s="29"/>
      <c r="P14" s="30">
        <v>1.5</v>
      </c>
      <c r="Q14" s="31">
        <f>+L14</f>
        <v>0</v>
      </c>
      <c r="R14" s="35">
        <f t="shared" si="1"/>
        <v>0</v>
      </c>
    </row>
    <row r="15" spans="2:18" ht="15">
      <c r="B15" s="110"/>
      <c r="C15" s="53"/>
      <c r="D15" s="54"/>
      <c r="E15" s="55"/>
      <c r="F15" s="56"/>
      <c r="G15" s="57"/>
      <c r="H15" s="88"/>
      <c r="I15" s="89">
        <v>0</v>
      </c>
      <c r="J15" s="90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10">
        <v>6</v>
      </c>
      <c r="C16" s="53"/>
      <c r="D16"/>
      <c r="E16"/>
      <c r="F16" s="56"/>
      <c r="G16" s="57"/>
      <c r="H16" s="88">
        <f aca="true" t="shared" si="2" ref="H16:H28">VLOOKUP(B16,COTIZADO,8,FALSE)</f>
        <v>0</v>
      </c>
      <c r="I16" s="89">
        <v>0</v>
      </c>
      <c r="J16" s="9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10">
        <v>7</v>
      </c>
      <c r="C17"/>
      <c r="D17" s="54"/>
      <c r="E17" s="55"/>
      <c r="F17" s="56"/>
      <c r="G17" s="57"/>
      <c r="H17" s="88">
        <f t="shared" si="2"/>
        <v>0</v>
      </c>
      <c r="I17" s="89">
        <v>0</v>
      </c>
      <c r="J17" s="9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10">
        <v>8</v>
      </c>
      <c r="C18" s="53"/>
      <c r="D18" s="54"/>
      <c r="E18" s="55"/>
      <c r="F18" s="56"/>
      <c r="G18" s="57"/>
      <c r="H18" s="88">
        <f t="shared" si="2"/>
        <v>0</v>
      </c>
      <c r="I18" s="89">
        <v>0</v>
      </c>
      <c r="J18" s="9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10">
        <v>9</v>
      </c>
      <c r="C19" s="53"/>
      <c r="D19" s="54"/>
      <c r="E19" s="55"/>
      <c r="F19" s="56"/>
      <c r="G19" s="57"/>
      <c r="H19" s="88">
        <f t="shared" si="2"/>
        <v>0</v>
      </c>
      <c r="I19" s="89">
        <v>0</v>
      </c>
      <c r="J19" s="9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10">
        <v>10</v>
      </c>
      <c r="C20" s="53"/>
      <c r="D20" s="54"/>
      <c r="E20" s="55"/>
      <c r="F20" s="56"/>
      <c r="G20" s="57"/>
      <c r="H20" s="88">
        <f t="shared" si="2"/>
        <v>0</v>
      </c>
      <c r="I20" s="89">
        <v>0</v>
      </c>
      <c r="J20" s="90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10">
        <v>11</v>
      </c>
      <c r="C21" s="53"/>
      <c r="D21" s="54"/>
      <c r="E21" s="55"/>
      <c r="F21" s="56"/>
      <c r="G21" s="57"/>
      <c r="H21" s="88">
        <f t="shared" si="2"/>
        <v>0</v>
      </c>
      <c r="I21" s="89">
        <v>0</v>
      </c>
      <c r="J21" s="9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10">
        <v>12</v>
      </c>
      <c r="C22" s="53"/>
      <c r="D22" s="54"/>
      <c r="E22" s="55"/>
      <c r="F22" s="56"/>
      <c r="G22" s="57"/>
      <c r="H22" s="88">
        <f t="shared" si="2"/>
        <v>0</v>
      </c>
      <c r="I22" s="89">
        <v>0</v>
      </c>
      <c r="J22" s="9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10">
        <v>13</v>
      </c>
      <c r="C23" s="53"/>
      <c r="D23" s="54"/>
      <c r="E23" s="55"/>
      <c r="F23" s="56"/>
      <c r="G23" s="57"/>
      <c r="H23" s="88">
        <f t="shared" si="2"/>
        <v>0</v>
      </c>
      <c r="I23" s="89">
        <v>0</v>
      </c>
      <c r="J23" s="9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10">
        <v>14</v>
      </c>
      <c r="C24" s="53"/>
      <c r="D24" s="54"/>
      <c r="E24" s="55"/>
      <c r="F24" s="56"/>
      <c r="G24" s="57"/>
      <c r="H24" s="88">
        <f t="shared" si="2"/>
        <v>0</v>
      </c>
      <c r="I24" s="89">
        <v>0</v>
      </c>
      <c r="J24" s="9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10">
        <v>15</v>
      </c>
      <c r="C25" s="53"/>
      <c r="D25" s="54"/>
      <c r="E25" s="55"/>
      <c r="F25" s="56"/>
      <c r="G25" s="57"/>
      <c r="H25" s="88">
        <f t="shared" si="2"/>
        <v>0</v>
      </c>
      <c r="I25" s="89">
        <v>0</v>
      </c>
      <c r="J25" s="9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10">
        <v>16</v>
      </c>
      <c r="C26" s="53"/>
      <c r="D26" s="54"/>
      <c r="E26" s="55"/>
      <c r="F26" s="56"/>
      <c r="G26" s="57"/>
      <c r="H26" s="88">
        <f t="shared" si="2"/>
        <v>0</v>
      </c>
      <c r="I26" s="89">
        <v>0</v>
      </c>
      <c r="J26" s="90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10">
        <v>17</v>
      </c>
      <c r="C27" s="53"/>
      <c r="D27" s="54"/>
      <c r="E27" s="55"/>
      <c r="F27" s="56"/>
      <c r="G27" s="57"/>
      <c r="H27" s="88">
        <f t="shared" si="2"/>
        <v>0</v>
      </c>
      <c r="I27" s="89">
        <v>0</v>
      </c>
      <c r="J27" s="9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10">
        <v>18</v>
      </c>
      <c r="C28" s="58"/>
      <c r="D28" s="59"/>
      <c r="E28" s="60"/>
      <c r="F28" s="56"/>
      <c r="G28" s="57"/>
      <c r="H28" s="91">
        <f t="shared" si="2"/>
        <v>0</v>
      </c>
      <c r="I28" s="92">
        <v>0</v>
      </c>
      <c r="J28" s="93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1" t="s">
        <v>17</v>
      </c>
      <c r="C29" s="62"/>
      <c r="D29" s="38" t="s">
        <v>612</v>
      </c>
      <c r="E29" s="38"/>
      <c r="F29" s="63"/>
      <c r="G29" s="64" t="s">
        <v>3</v>
      </c>
      <c r="H29" s="65"/>
      <c r="I29" s="66"/>
      <c r="J29" s="67">
        <f>SUM(J11:J28)</f>
        <v>160260.4</v>
      </c>
    </row>
    <row r="30" spans="2:10" ht="15">
      <c r="B30" s="68"/>
      <c r="C30" s="69"/>
      <c r="D30" s="70"/>
      <c r="E30" s="40"/>
      <c r="F30" s="71"/>
      <c r="G30" s="72" t="s">
        <v>13</v>
      </c>
      <c r="H30" s="73"/>
      <c r="I30" s="74"/>
      <c r="J30" s="75">
        <f>J29*I30</f>
        <v>0</v>
      </c>
    </row>
    <row r="31" spans="2:10" ht="15">
      <c r="B31" s="39"/>
      <c r="C31" s="40"/>
      <c r="D31" s="40"/>
      <c r="E31" s="40"/>
      <c r="F31" s="76"/>
      <c r="G31" s="77" t="s">
        <v>4</v>
      </c>
      <c r="H31" s="69"/>
      <c r="I31" s="78"/>
      <c r="J31" s="75">
        <f>J29-J30</f>
        <v>160260.4</v>
      </c>
    </row>
    <row r="32" spans="2:10" ht="15">
      <c r="B32" s="39"/>
      <c r="C32" s="40"/>
      <c r="D32" s="40"/>
      <c r="E32" s="40"/>
      <c r="F32" s="71"/>
      <c r="G32" s="72">
        <v>0.19</v>
      </c>
      <c r="H32" s="73"/>
      <c r="I32" s="74">
        <v>0.19</v>
      </c>
      <c r="J32" s="75">
        <f>J31*I32</f>
        <v>30449.476</v>
      </c>
    </row>
    <row r="33" spans="2:10" ht="15.75" thickBot="1">
      <c r="B33" s="42"/>
      <c r="C33" s="43"/>
      <c r="D33" s="43"/>
      <c r="E33" s="43"/>
      <c r="F33" s="79"/>
      <c r="G33" s="80" t="s">
        <v>2</v>
      </c>
      <c r="H33" s="81"/>
      <c r="I33" s="82"/>
      <c r="J33" s="83">
        <f>J31+J32</f>
        <v>190709.876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B111" sqref="B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94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94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606</v>
      </c>
      <c r="F111" t="s">
        <v>551</v>
      </c>
      <c r="G111" t="s">
        <v>33</v>
      </c>
      <c r="I111" t="s">
        <v>608</v>
      </c>
      <c r="L111" s="94" t="s">
        <v>607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franklingomero@hotmail.com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2015-04-28T19:30:25Z</cp:lastPrinted>
  <dcterms:created xsi:type="dcterms:W3CDTF">2013-07-12T05:01:37Z</dcterms:created>
  <dcterms:modified xsi:type="dcterms:W3CDTF">2015-04-29T14:59:58Z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