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<sst xmlns="http://schemas.openxmlformats.org/spreadsheetml/2006/main" count="841" uniqueCount="609">
  <si>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</si>
  <si>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</si>
  <si>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</si>
  <si>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</si>
  <si>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</si>
  <si>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</si>
  <si>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</si>
  <si>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</si>
  <si>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</si>
  <si>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</si>
  <si>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</si>
  <si>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</si>
  <si>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</si>
  <si>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</si>
  <si>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</si>
  <si>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</si>
  <si>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</si>
  <si>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</si>
  <si>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</si>
  <si>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</si>
  <si>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</si>
  <si>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</si>
  <si>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</si>
  <si>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</si>
  <si>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</si>
  <si>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</si>
  <si>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</si>
  <si>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</si>
  <si>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</si>
  <si>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</si>
  <si>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</si>
  <si>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</si>
  <si>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</si>
  <si>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</si>
  <si>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</si>
  <si>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</si>
  <si>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</si>
  <si>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</si>
  <si>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</si>
  <si>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</si>
  <si>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</si>
  <si>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</si>
  <si>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</si>
  <si>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</si>
  <si>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</si>
  <si>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</si>
  <si>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</si>
  <si>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</si>
  <si>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</si>
  <si>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</si>
  <si>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</si>
  <si>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</si>
  <si>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</si>
  <si>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</si>
  <si>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</si>
  <si>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</si>
  <si>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</si>
  <si>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</si>
  <si>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</si>
  <si>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</si>
  <si>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</si>
  <si>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</si>
  <si>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</si>
  <si>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</si>
  <si>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</si>
  <si>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</si>
  <si>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</si>
  <si>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</si>
  <si>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</si>
  <si>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</si>
  <si>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</si>
  <si>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</si>
  <si>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</si>
  <si>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</si>
  <si>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</si>
  <si>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</si>
  <si>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</si>
  <si>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</si>
  <si>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</si>
  <si>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</si>
  <si>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</si>
  <si>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</si>
  <si>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</si>
  <si>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</si>
  <si>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</si>
  <si>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</si>
  <si>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</si>
  <si>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</si>
  <si>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</si>
  <si>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</si>
  <si>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</si>
  <si>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</si>
  <si>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</si>
  <si>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</si>
  <si>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</si>
  <si>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</si>
  <si>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</si>
  <si>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</si>
  <si>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</si>
  <si>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</si>
  <si>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</si>
  <si>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</si>
  <si>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</si>
  <si>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</si>
  <si>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</si>
  <si>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</si>
  <si>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</si>
  <si>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</si>
  <si>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</si>
  <si>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</si>
  <si>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</si>
  <si>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</si>
  <si>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</si>
  <si>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</si>
  <si>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</si>
  <si>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</si>
  <si>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</si>
  <si>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</si>
  <si>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</si>
  <si>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</si>
  <si>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</si>
  <si>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</si>
  <si>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</si>
  <si>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</si>
  <si>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</si>
  <si>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</si>
  <si>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</si>
  <si>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</si>
  <si>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</si>
  <si>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</si>
  <si>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</si>
  <si>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</si>
  <si>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</si>
  <si>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</si>
  <si>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</si>
  <si>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</si>
  <si>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</si>
  <si>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</si>
  <si>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</si>
  <si>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</si>
  <si>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</si>
  <si>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</si>
  <si>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</si>
  <si>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</si>
  <si>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</si>
  <si>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</si>
  <si>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</si>
  <si>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</si>
  <si>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</si>
  <si>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</si>
  <si>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</si>
  <si>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</si>
  <si>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</si>
  <si>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</si>
  <si>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</si>
  <si>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</si>
  <si>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</si>
  <si>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</si>
  <si>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</si>
  <si>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</si>
  <si>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</si>
  <si>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</si>
  <si>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</si>
  <si>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</si>
  <si>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</si>
  <si>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</si>
  <si>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</si>
  <si>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</si>
  <si>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</si>
  <si>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</si>
  <si>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</si>
  <si>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</si>
  <si>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</si>
  <si>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</si>
  <si>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</si>
  <si>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</si>
  <si>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</si>
  <si>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</si>
  <si>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</si>
  <si>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</si>
  <si>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</si>
  <si>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</si>
  <si>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</si>
  <si>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</si>
  <si>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</si>
  <si>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</si>
  <si>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</si>
  <si>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</si>
  <si>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</si>
  <si>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</si>
  <si>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</si>
  <si>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</si>
  <si>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</si>
  <si>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</si>
  <si>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</si>
  <si>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</si>
  <si>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</si>
  <si>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</si>
  <si>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</si>
  <si>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</si>
  <si>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</si>
  <si>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</si>
  <si>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</si>
  <si>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</si>
  <si>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</si>
  <si>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</si>
  <si>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</si>
  <si>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</si>
  <si>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</si>
  <si>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</si>
  <si>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</si>
  <si>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</si>
  <si>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</si>
  <si>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</si>
  <si>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</si>
  <si>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</si>
  <si>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</si>
  <si>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</si>
  <si>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</si>
  <si>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</si>
  <si>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</si>
  <si>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</si>
  <si>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</si>
  <si>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</si>
  <si>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</si>
  <si>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</si>
  <si>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</si>
  <si>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</si>
  <si>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</si>
  <si>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</si>
  <si>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</si>
  <si>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</si>
  <si>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</si>
  <si>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</si>
  <si>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</si>
  <si>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</si>
  <si>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</si>
  <si>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</si>
  <si>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</si>
  <si>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</si>
  <si>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</si>
  <si>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</si>
  <si>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</si>
  <si>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</si>
  <si>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</si>
  <si>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</si>
  <si>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</si>
  <si>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</si>
  <si>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</si>
  <si>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</si>
  <si>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</si>
  <si>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</si>
  <si>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</si>
  <si>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</si>
  <si>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</si>
  <si>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</si>
  <si>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</si>
  <si>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</si>
  <si>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</si>
  <si>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</si>
  <si>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</si>
  <si>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</si>
  <si>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</si>
  <si>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</si>
  <si>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</si>
  <si>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</si>
  <si>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</si>
  <si>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</si>
  <si>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</si>
  <si>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</si>
  <si>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</si>
  <si>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</si>
  <si>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</si>
  <si>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</si>
  <si>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</si>
  <si>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</si>
  <si>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</si>
  <si>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</si>
  <si>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</si>
  <si>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</si>
  <si>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</si>
  <si>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</si>
  <si>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</si>
  <si>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</si>
  <si>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</si>
  <si>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</si>
  <si>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</si>
  <si>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</si>
  <si>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</si>
  <si>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</si>
  <si>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</si>
  <si>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</si>
  <si>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</si>
  <si>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</si>
  <si>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</si>
  <si>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</si>
  <si>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</si>
  <si>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</si>
  <si>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</si>
  <si>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</si>
  <si>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</si>
  <si>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</si>
  <si>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</si>
  <si>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</si>
  <si>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</si>
  <si>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</si>
  <si>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</si>
  <si>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</si>
  <si>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</si>
  <si>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</si>
  <si>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</si>
  <si>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</si>
  <si>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</si>
  <si>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</si>
  <si>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</si>
  <si>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</si>
  <si>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</si>
  <si>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</si>
  <si>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</si>
  <si>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</si>
  <si>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</si>
  <si>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</si>
  <si>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</si>
  <si>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</si>
  <si>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</si>
  <si>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</si>
  <si>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</si>
  <si>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</si>
  <si>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</si>
  <si>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</si>
  <si>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</si>
  <si>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</si>
  <si>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</si>
  <si>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</si>
  <si>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</si>
  <si>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</si>
  <si>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</si>
  <si>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</si>
  <si>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</si>
  <si>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</si>
  <si>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</si>
  <si>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</si>
  <si>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</si>
  <si>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</si>
  <si>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</si>
  <si>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</si>
  <si>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</si>
  <si>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</si>
  <si>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</si>
  <si>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</si>
  <si>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</si>
  <si>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</si>
  <si>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</si>
  <si>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</si>
  <si>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</si>
  <si>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</si>
  <si>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</si>
  <si>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</si>
  <si>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</si>
  <si>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</si>
  <si>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</si>
  <si>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</si>
  <si>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</si>
  <si>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</si>
  <si>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</si>
  <si>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</si>
  <si>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</si>
  <si>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</si>
  <si>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</si>
  <si>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</si>
  <si>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</si>
  <si>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</si>
  <si>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</si>
  <si>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</si>
  <si>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</si>
  <si>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</si>
  <si>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</si>
  <si>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</si>
  <si>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</si>
  <si>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</si>
  <si>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</si>
  <si>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</si>
  <si>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</si>
  <si>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</si>
  <si>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</si>
  <si>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</si>
  <si>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</si>
  <si>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</si>
  <si>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</si>
  <si>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</si>
  <si>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</si>
  <si>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</si>
  <si>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</si>
  <si>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</si>
  <si>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</si>
  <si>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</si>
  <si>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</si>
  <si>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</si>
  <si>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</si>
  <si>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</si>
  <si>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</si>
  <si>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</si>
  <si>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</si>
  <si>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</si>
  <si>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</si>
  <si>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</si>
  <si>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</si>
  <si>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</si>
  <si>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</si>
  <si>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</si>
  <si>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</si>
  <si>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</si>
  <si>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</si>
  <si>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</si>
  <si>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</si>
  <si>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</si>
  <si>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</si>
  <si>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</si>
  <si>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</si>
  <si>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</si>
  <si>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</si>
  <si>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</si>
  <si>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</si>
  <si>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</si>
  <si>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</si>
  <si>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</si>
  <si>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</si>
  <si>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</si>
  <si>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</si>
  <si>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</si>
  <si>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</si>
  <si>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</si>
  <si>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</si>
  <si>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</si>
  <si>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</si>
  <si>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</si>
  <si>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</si>
  <si>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</si>
  <si>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</si>
  <si>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</si>
  <si>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</si>
  <si>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</si>
  <si>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</si>
  <si>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</si>
  <si>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</si>
  <si>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</si>
  <si>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</si>
  <si>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</si>
  <si>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</si>
  <si>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</si>
  <si>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</si>
  <si>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</si>
  <si>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</si>
  <si>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</si>
  <si>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</si>
  <si>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</si>
  <si>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</si>
  <si>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</si>
  <si>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</si>
  <si>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</si>
  <si>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</si>
  <si>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</si>
  <si>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</si>
  <si>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</si>
  <si>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</si>
  <si>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</si>
  <si>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</si>
  <si>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</si>
  <si>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</si>
  <si>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</si>
  <si>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</si>
  <si>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</si>
  <si>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</si>
  <si>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</si>
  <si>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</si>
  <si>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</si>
  <si>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</si>
  <si>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</si>
  <si>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</si>
  <si>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</si>
  <si>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</si>
  <si>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</si>
  <si>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</si>
  <si>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</si>
  <si>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</si>
  <si>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</si>
  <si>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</si>
  <si>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</si>
  <si>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</si>
  <si>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</si>
  <si>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</si>
  <si>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</si>
  <si>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</si>
  <si>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</si>
  <si>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</si>
  <si>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</si>
  <si>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</si>
  <si>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</si>
  <si>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</si>
  <si>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</si>
  <si>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</si>
  <si>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</si>
  <si>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</si>
  <si>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</si>
  <si>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</si>
  <si>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</si>
  <si>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</si>
  <si>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</si>
  <si>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</si>
  <si>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</si>
  <si>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</si>
  <si>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</si>
  <si>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</si>
  <si>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</si>
  <si>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</si>
  <si>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</si>
  <si>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</si>
  <si>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</si>
  <si>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</si>
  <si>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</si>
  <si>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</si>
  <si>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</si>
  <si>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</si>
  <si>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</si>
  <si>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</si>
  <si>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</si>
  <si>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</si>
  <si>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</si>
  <si>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</si>
  <si>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</si>
  <si>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</si>
  <si>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</si>
  <si>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</si>
  <si>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</si>
  <si>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</si>
  <si>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</si>
  <si>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</si>
  <si>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</si>
  <si>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</si>
  <si>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</si>
  <si>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</si>
  <si>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</si>
  <si>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</si>
  <si>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</si>
  <si>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</si>
  <si>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</si>
  <si>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</si>
  <si>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</si>
  <si>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</si>
  <si>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</si>
  <si>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</si>
  <si>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</si>
  <si>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</si>
  <si>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</si>
  <si>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</si>
  <si>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</si>
  <si>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</si>
  <si>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</si>
  <si>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</si>
  <si>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</si>
  <si>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</si>
  <si>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</si>
  <si>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</si>
  <si>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</si>
  <si>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</si>
  <si>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</si>
  <si>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</si>
  <si>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</si>
  <si>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</si>
  <si>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</si>
  <si>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</si>
  <si>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</si>
  <si>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</si>
  <si>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</si>
  <si>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</si>
  <si>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</si>
  <si>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</si>
  <si>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</si>
  <si>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</si>
  <si>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</si>
  <si>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</si>
  <si>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</si>
  <si>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</si>
  <si>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</si>
  <si>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</si>
  <si>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</si>
  <si>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</si>
  <si>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</si>
  <si>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</si>
  <si>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</si>
  <si>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</si>
  <si>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</si>
  <si>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</si>
  <si>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</si>
  <si>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</si>
  <si>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</si>
  <si>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</si>
  <si>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</si>
  <si>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</si>
  <si>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</si>
  <si>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</si>
  <si>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</si>
  <si>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</si>
  <si>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Rodolfo Araya</t>
  </si>
  <si>
    <t>Gabriel Cucoch</t>
  </si>
  <si>
    <t>OC 30</t>
  </si>
  <si>
    <t>CORREA EN "V" B-63 MARCA (JASON EEUU)</t>
  </si>
  <si>
    <t>CORPAL</t>
  </si>
  <si>
    <t>Disponibilidad inmediata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</si>
</sst>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left"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5" fillId="33" borderId="11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4">
      <selection activeCell="E29" sqref="E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2484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 t="s">
        <v>504</v>
      </c>
      <c r="E4" s="83" t="s">
        <v>12</v>
      </c>
      <c r="F4" s="85"/>
      <c r="G4" s="85"/>
      <c r="H4" s="86"/>
      <c r="I4" s="83" t="s">
        <v>9</v>
      </c>
      <c r="J4" s="87">
        <f>VLOOKUP(D4,CLIENTES,10,FALSE)</f>
        <v>0</v>
      </c>
      <c r="K4" s="20"/>
    </row>
    <row r="5" spans="2:11" ht="15">
      <c r="B5" s="88"/>
      <c r="C5" s="89"/>
      <c r="D5" s="90"/>
      <c r="E5" s="91" t="str">
        <f>VLOOKUP(D4,CLIENTES,4,FALSE)</f>
        <v>Calle Esquina Blanca  1117</v>
      </c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tr">
        <f>VLOOKUP(D4,CLIENTES,2,FALSE)</f>
        <v>TRIO S.A.</v>
      </c>
      <c r="E6" s="89" t="s">
        <v>7</v>
      </c>
      <c r="F6" s="91" t="str">
        <f>VLOOKUP(D4,CLIENTES,5,FALSE)</f>
        <v>MAIPU</v>
      </c>
      <c r="G6" s="91"/>
      <c r="H6" s="91"/>
      <c r="I6" s="94" t="str">
        <f>VLOOKUP(D4,CLIENTES,11,FALSE)</f>
        <v>RARAYA@TRIOGROUP.CL</v>
      </c>
      <c r="J6" s="95"/>
    </row>
    <row r="7" spans="2:10" ht="15">
      <c r="B7" s="88" t="s">
        <v>25</v>
      </c>
      <c r="C7" s="89"/>
      <c r="D7" s="93" t="str">
        <f>VLOOKUP(D4,CLIENTES,3,FALSE)</f>
        <v>ALIMENTICIA</v>
      </c>
      <c r="E7" s="89" t="s">
        <v>8</v>
      </c>
      <c r="F7" s="91" t="str">
        <f>VLOOKUP(D4,CLIENTES,6,FALSE)</f>
        <v>STGO</v>
      </c>
      <c r="G7" s="91"/>
      <c r="H7" s="91"/>
      <c r="I7" s="89" t="s">
        <v>26</v>
      </c>
      <c r="J7" s="96" t="str">
        <f>VLOOKUP(D4,CLIENTES,8,FALSE)</f>
        <v>Rodolfo Araya</v>
      </c>
    </row>
    <row r="8" spans="2:12" ht="15.75" thickBot="1">
      <c r="B8" s="97" t="s">
        <v>28</v>
      </c>
      <c r="C8" s="98"/>
      <c r="D8" s="93" t="str">
        <f>VLOOKUP(D4,CLIENTES,7,FALSE)</f>
        <v>OC 30</v>
      </c>
      <c r="E8" s="89" t="s">
        <v>11</v>
      </c>
      <c r="F8" s="91" t="str">
        <f>VLOOKUP(D4,CLIENTES,12,FALSE)</f>
        <v>Gabriel Cucoch</v>
      </c>
      <c r="G8" s="91"/>
      <c r="H8" s="91"/>
      <c r="I8" s="89" t="s">
        <v>14</v>
      </c>
      <c r="J8" s="99">
        <f ca="1">TODAY()</f>
        <v>42101</v>
      </c>
      <c r="K8" s="20"/>
      <c r="L8" s="20"/>
    </row>
    <row r="9" spans="2:18" ht="16.5" thickBot="1" thickTop="1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3" t="s">
        <v>606</v>
      </c>
      <c r="D11" s="114"/>
      <c r="E11" s="115"/>
      <c r="F11" s="116">
        <v>24</v>
      </c>
      <c r="G11" s="116" t="s">
        <v>23</v>
      </c>
      <c r="H11" s="117">
        <f>+R11</f>
        <v>7615.5</v>
      </c>
      <c r="I11" s="118">
        <v>0</v>
      </c>
      <c r="J11" s="119">
        <f>F11*H11*(1-I11/100)</f>
        <v>182772</v>
      </c>
      <c r="K11" s="28" t="s">
        <v>607</v>
      </c>
      <c r="L11" s="29">
        <v>5077</v>
      </c>
      <c r="M11" s="29"/>
      <c r="N11" s="29"/>
      <c r="O11" s="29"/>
      <c r="P11" s="30">
        <v>1.5</v>
      </c>
      <c r="Q11" s="31">
        <f>+L11</f>
        <v>5077</v>
      </c>
      <c r="R11" s="35">
        <f>Q11*P11</f>
        <v>7615.5</v>
      </c>
    </row>
    <row r="12" spans="2:18" ht="15">
      <c r="B12" s="120"/>
      <c r="C12" s="97"/>
      <c r="D12" s="98"/>
      <c r="E12" s="121"/>
      <c r="F12" s="122"/>
      <c r="G12" s="123"/>
      <c r="H12" s="124"/>
      <c r="I12" s="125"/>
      <c r="J12" s="126"/>
      <c r="K12" s="28">
        <v>2</v>
      </c>
      <c r="L12" s="29"/>
      <c r="M12" s="29"/>
      <c r="N12" s="29"/>
      <c r="O12" s="29"/>
      <c r="P12" s="30">
        <v>1.5</v>
      </c>
      <c r="Q12" s="31">
        <f>+M12</f>
        <v>0</v>
      </c>
      <c r="R12" s="35">
        <f aca="true" t="shared" si="0" ref="R12:R28">Q12*P12</f>
        <v>0</v>
      </c>
    </row>
    <row r="13" spans="2:18" ht="15">
      <c r="B13" s="42"/>
      <c r="C13" s="43"/>
      <c r="D13"/>
      <c r="E13" s="45"/>
      <c r="F13" s="46"/>
      <c r="G13" s="47"/>
      <c r="H13" s="75"/>
      <c r="I13" s="76"/>
      <c r="J13" s="77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42"/>
      <c r="C14" s="43"/>
      <c r="D14" s="44"/>
      <c r="E14" s="45"/>
      <c r="F14" s="46"/>
      <c r="G14" s="47"/>
      <c r="H14" s="75"/>
      <c r="I14" s="76"/>
      <c r="J14" s="7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27"/>
      <c r="E16" s="127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128" t="s">
        <v>608</v>
      </c>
      <c r="E29" s="37"/>
      <c r="F29" s="53"/>
      <c r="G29" s="54" t="s">
        <v>3</v>
      </c>
      <c r="H29" s="55"/>
      <c r="I29" s="56"/>
      <c r="J29" s="57">
        <f>SUM(J11:J28)</f>
        <v>182772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182772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34726.68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217498.68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D1">
      <pane ySplit="1" topLeftCell="A83" activePane="bottomLeft" state="frozen"/>
      <selection pane="topLeft" activeCell="B1" sqref="B1"/>
      <selection pane="bottomLeft" activeCell="H100" sqref="H10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555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571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556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29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557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558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559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29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560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561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562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563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561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560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564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565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566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567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568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560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560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567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560</v>
      </c>
      <c r="E99" t="s">
        <v>506</v>
      </c>
      <c r="F99" t="s">
        <v>37</v>
      </c>
      <c r="G99" t="s">
        <v>33</v>
      </c>
      <c r="H99" t="s">
        <v>605</v>
      </c>
      <c r="I99" t="s">
        <v>603</v>
      </c>
      <c r="L99" t="s">
        <v>505</v>
      </c>
      <c r="M99" t="s">
        <v>604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33</v>
      </c>
      <c r="I100" t="s">
        <v>509</v>
      </c>
      <c r="K100" t="s">
        <v>510</v>
      </c>
      <c r="L100" t="s">
        <v>511</v>
      </c>
      <c r="M100" t="s">
        <v>31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38</v>
      </c>
      <c r="G101" t="s">
        <v>33</v>
      </c>
      <c r="I101" t="s">
        <v>516</v>
      </c>
      <c r="J101" t="s">
        <v>517</v>
      </c>
      <c r="M101" t="s">
        <v>36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222</v>
      </c>
      <c r="G102" t="s">
        <v>33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32</v>
      </c>
      <c r="G103" t="s">
        <v>33</v>
      </c>
      <c r="I103" t="s">
        <v>526</v>
      </c>
      <c r="K103" t="s">
        <v>527</v>
      </c>
      <c r="L103" t="s">
        <v>528</v>
      </c>
      <c r="M103" t="s">
        <v>64</v>
      </c>
    </row>
    <row r="104" spans="1:7" ht="15">
      <c r="A104">
        <v>103</v>
      </c>
      <c r="B104" s="36" t="s">
        <v>529</v>
      </c>
      <c r="C104" t="s">
        <v>530</v>
      </c>
      <c r="G104" t="s">
        <v>33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65</v>
      </c>
      <c r="G105" t="s">
        <v>33</v>
      </c>
      <c r="I105" t="s">
        <v>532</v>
      </c>
      <c r="J105" t="s">
        <v>533</v>
      </c>
      <c r="K105" t="s">
        <v>534</v>
      </c>
      <c r="M105" t="s">
        <v>34</v>
      </c>
    </row>
    <row r="106" spans="1:8" ht="15">
      <c r="A106">
        <v>105</v>
      </c>
      <c r="B106" s="36" t="s">
        <v>573</v>
      </c>
      <c r="C106" t="s">
        <v>574</v>
      </c>
      <c r="D106" t="s">
        <v>575</v>
      </c>
      <c r="E106" t="s">
        <v>576</v>
      </c>
      <c r="F106" t="s">
        <v>39</v>
      </c>
      <c r="G106" t="s">
        <v>33</v>
      </c>
      <c r="H106" t="s">
        <v>577</v>
      </c>
    </row>
    <row r="107" spans="1:12" ht="15">
      <c r="A107">
        <v>106</v>
      </c>
      <c r="B107" s="36" t="s">
        <v>579</v>
      </c>
      <c r="C107" t="s">
        <v>580</v>
      </c>
      <c r="D107" t="s">
        <v>581</v>
      </c>
      <c r="E107" t="s">
        <v>582</v>
      </c>
      <c r="F107" t="s">
        <v>37</v>
      </c>
      <c r="G107" t="s">
        <v>33</v>
      </c>
      <c r="I107" t="s">
        <v>578</v>
      </c>
      <c r="K107" t="s">
        <v>583</v>
      </c>
      <c r="L107" s="81" t="s">
        <v>584</v>
      </c>
    </row>
    <row r="108" spans="1:13" ht="15">
      <c r="A108">
        <v>107</v>
      </c>
      <c r="B108" s="36" t="s">
        <v>586</v>
      </c>
      <c r="C108" t="s">
        <v>585</v>
      </c>
      <c r="D108" t="s">
        <v>587</v>
      </c>
      <c r="E108" t="s">
        <v>588</v>
      </c>
      <c r="F108" t="s">
        <v>37</v>
      </c>
      <c r="G108" t="s">
        <v>33</v>
      </c>
      <c r="I108" t="s">
        <v>589</v>
      </c>
      <c r="K108" t="s">
        <v>590</v>
      </c>
      <c r="M108" t="s">
        <v>591</v>
      </c>
    </row>
    <row r="109" spans="1:13" ht="15">
      <c r="A109">
        <v>108</v>
      </c>
      <c r="B109" s="36" t="s">
        <v>592</v>
      </c>
      <c r="C109" t="s">
        <v>593</v>
      </c>
      <c r="D109" t="s">
        <v>594</v>
      </c>
      <c r="E109" t="s">
        <v>595</v>
      </c>
      <c r="F109" t="s">
        <v>37</v>
      </c>
      <c r="G109" t="s">
        <v>33</v>
      </c>
      <c r="I109" t="s">
        <v>596</v>
      </c>
      <c r="K109" t="s">
        <v>597</v>
      </c>
      <c r="L109" s="81" t="s">
        <v>598</v>
      </c>
      <c r="M109" t="s">
        <v>599</v>
      </c>
    </row>
    <row r="110" spans="1:9" ht="15">
      <c r="A110">
        <v>109</v>
      </c>
      <c r="B110" s="36" t="s">
        <v>601</v>
      </c>
      <c r="C110" t="s">
        <v>600</v>
      </c>
      <c r="I110" t="s">
        <v>602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2015-04-07T13:52:46Z</cp:lastPrinted>
  <dcterms:created xsi:type="dcterms:W3CDTF">2013-07-12T05:01:37Z</dcterms:created>
  <dcterms:modified xsi:type="dcterms:W3CDTF">2015-04-07T13:53:19Z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