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240" yWindow="375" windowWidth="15600" windowHeight="769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R11" i="1" s="1"/>
  <c r="H11" i="1" s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I6" i="1" l="1"/>
  <c r="D7" i="1" l="1"/>
  <c r="J4" i="1" l="1"/>
  <c r="F8" i="1"/>
  <c r="J7" i="1"/>
  <c r="F7" i="1"/>
  <c r="F6" i="1"/>
  <c r="E5" i="1"/>
  <c r="D8" i="1"/>
  <c r="D6" i="1"/>
  <c r="J8" i="1" l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<sst xmlns="http://schemas.openxmlformats.org/spreadsheetml/2006/main" count="850" uniqueCount="615">
  <si>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</si>
  <si>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</si>
  <si>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</si>
  <si>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</si>
  <si>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</si>
  <si>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</si>
  <si>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</si>
  <si>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</si>
  <si>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</si>
  <si>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</si>
  <si>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</si>
  <si>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</si>
  <si>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</si>
  <si>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</si>
  <si>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</si>
  <si>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</si>
  <si>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</si>
  <si>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</si>
  <si>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</si>
  <si>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</si>
  <si>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</si>
  <si>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</si>
  <si>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</si>
  <si>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</si>
  <si>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</si>
  <si>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</si>
  <si>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</si>
  <si>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</si>
  <si>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</si>
  <si>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</si>
  <si>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</si>
  <si>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</si>
  <si>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</si>
  <si>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</si>
  <si>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</si>
  <si>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</si>
  <si>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</si>
  <si>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</si>
  <si>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</si>
  <si>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</si>
  <si>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</si>
  <si>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</si>
  <si>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</si>
  <si>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</si>
  <si>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</si>
  <si>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</si>
  <si>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</si>
  <si>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</si>
  <si>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</si>
  <si>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</si>
  <si>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</si>
  <si>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</si>
  <si>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</si>
  <si>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</si>
  <si>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</si>
  <si>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</si>
  <si>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</si>
  <si>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</si>
  <si>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</si>
  <si>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</si>
  <si>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</si>
  <si>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</si>
  <si>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</si>
  <si>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</si>
  <si>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</si>
  <si>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</si>
  <si>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</si>
  <si>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</si>
  <si>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</si>
  <si>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</si>
  <si>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</si>
  <si>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</si>
  <si>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</si>
  <si>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</si>
  <si>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</si>
  <si>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</si>
  <si>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</si>
  <si>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</si>
  <si>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</si>
  <si>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</si>
  <si>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</si>
  <si>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</si>
  <si>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</si>
  <si>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</si>
  <si>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</si>
  <si>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</si>
  <si>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</si>
  <si>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</si>
  <si>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</si>
  <si>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</si>
  <si>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</si>
  <si>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</si>
  <si>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</si>
  <si>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</si>
  <si>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</si>
  <si>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</si>
  <si>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</si>
  <si>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</si>
  <si>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</si>
  <si>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</si>
  <si>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</si>
  <si>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</si>
  <si>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</si>
  <si>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</si>
  <si>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</si>
  <si>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</si>
  <si>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</si>
  <si>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</si>
  <si>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</si>
  <si>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</si>
  <si>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</si>
  <si>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</si>
  <si>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</si>
  <si>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</si>
  <si>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</si>
  <si>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</si>
  <si>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</si>
  <si>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</si>
  <si>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</si>
  <si>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</si>
  <si>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</si>
  <si>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</si>
  <si>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</si>
  <si>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</si>
  <si>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</si>
  <si>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</si>
  <si>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</si>
  <si>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</si>
  <si>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</si>
  <si>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</si>
  <si>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</si>
  <si>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</si>
  <si>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</si>
  <si>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</si>
  <si>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</si>
  <si>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</si>
  <si>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</si>
  <si>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</si>
  <si>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</si>
  <si>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</si>
  <si>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</si>
  <si>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</si>
  <si>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</si>
  <si>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</si>
  <si>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</si>
  <si>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</si>
  <si>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</si>
  <si>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</si>
  <si>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</si>
  <si>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</si>
  <si>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</si>
  <si>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</si>
  <si>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</si>
  <si>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</si>
  <si>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</si>
  <si>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</si>
  <si>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</si>
  <si>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</si>
  <si>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</si>
  <si>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</si>
  <si>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</si>
  <si>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</si>
  <si>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</si>
  <si>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</si>
  <si>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</si>
  <si>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</si>
  <si>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</si>
  <si>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</si>
  <si>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</si>
  <si>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</si>
  <si>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</si>
  <si>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</si>
  <si>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</si>
  <si>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</si>
  <si>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</si>
  <si>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</si>
  <si>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</si>
  <si>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</si>
  <si>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</si>
  <si>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</si>
  <si>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</si>
  <si>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</si>
  <si>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</si>
  <si>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</si>
  <si>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</si>
  <si>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</si>
  <si>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</si>
  <si>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</si>
  <si>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</si>
  <si>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</si>
  <si>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</si>
  <si>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</si>
  <si>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</si>
  <si>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</si>
  <si>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</si>
  <si>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</si>
  <si>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</si>
  <si>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</si>
  <si>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</si>
  <si>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</si>
  <si>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</si>
  <si>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</si>
  <si>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</si>
  <si>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</si>
  <si>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</si>
  <si>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</si>
  <si>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</si>
  <si>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</si>
  <si>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</si>
  <si>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</si>
  <si>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</si>
  <si>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</si>
  <si>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</si>
  <si>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</si>
  <si>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</si>
  <si>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</si>
  <si>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</si>
  <si>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</si>
  <si>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</si>
  <si>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</si>
  <si>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</si>
  <si>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</si>
  <si>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</si>
  <si>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</si>
  <si>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</si>
  <si>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</si>
  <si>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</si>
  <si>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</si>
  <si>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</si>
  <si>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</si>
  <si>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</si>
  <si>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</si>
  <si>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</si>
  <si>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</si>
  <si>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</si>
  <si>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</si>
  <si>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</si>
  <si>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</si>
  <si>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</si>
  <si>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</si>
  <si>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</si>
  <si>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</si>
  <si>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</si>
  <si>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</si>
  <si>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</si>
  <si>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</si>
  <si>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</si>
  <si>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</si>
  <si>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</si>
  <si>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</si>
  <si>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</si>
  <si>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</si>
  <si>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</si>
  <si>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</si>
  <si>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</si>
  <si>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</si>
  <si>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</si>
  <si>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</si>
  <si>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</si>
  <si>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</si>
  <si>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</si>
  <si>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</si>
  <si>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</si>
  <si>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</si>
  <si>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</si>
  <si>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</si>
  <si>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</si>
  <si>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</si>
  <si>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</si>
  <si>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</si>
  <si>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</si>
  <si>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</si>
  <si>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</si>
  <si>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</si>
  <si>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</si>
  <si>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</si>
  <si>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</si>
  <si>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</si>
  <si>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</si>
  <si>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</si>
  <si>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</si>
  <si>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</si>
  <si>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</si>
  <si>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</si>
  <si>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</si>
  <si>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</si>
  <si>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</si>
  <si>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</si>
  <si>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</si>
  <si>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</si>
  <si>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</si>
  <si>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</si>
  <si>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</si>
  <si>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</si>
  <si>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</si>
  <si>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</si>
  <si>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</si>
  <si>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</si>
  <si>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</si>
  <si>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</si>
  <si>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</si>
  <si>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</si>
  <si>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</si>
  <si>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</si>
  <si>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</si>
  <si>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</si>
  <si>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</si>
  <si>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</si>
  <si>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</si>
  <si>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</si>
  <si>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</si>
  <si>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</si>
  <si>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</si>
  <si>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</si>
  <si>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</si>
  <si>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</si>
  <si>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</si>
  <si>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</si>
  <si>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</si>
  <si>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</si>
  <si>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</si>
  <si>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</si>
  <si>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</si>
  <si>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</si>
  <si>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</si>
  <si>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</si>
  <si>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</si>
  <si>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</si>
  <si>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</si>
  <si>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</si>
  <si>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</si>
  <si>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</si>
  <si>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</si>
  <si>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</si>
  <si>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</si>
  <si>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</si>
  <si>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</si>
  <si>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</si>
  <si>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</si>
  <si>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</si>
  <si>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</si>
  <si>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</si>
  <si>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</si>
  <si>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</si>
  <si>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</si>
  <si>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</si>
  <si>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</si>
  <si>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</si>
  <si>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</si>
  <si>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</si>
  <si>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</si>
  <si>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</si>
  <si>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</si>
  <si>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</si>
  <si>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</si>
  <si>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</si>
  <si>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</si>
  <si>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</si>
  <si>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</si>
  <si>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</si>
  <si>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</si>
  <si>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</si>
  <si>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</si>
  <si>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</si>
  <si>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</si>
  <si>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</si>
  <si>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</si>
  <si>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</si>
  <si>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</si>
  <si>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</si>
  <si>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</si>
  <si>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</si>
  <si>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</si>
  <si>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</si>
  <si>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</si>
  <si>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</si>
  <si>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</si>
  <si>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</si>
  <si>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</si>
  <si>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</si>
  <si>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</si>
  <si>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</si>
  <si>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</si>
  <si>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</si>
  <si>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</si>
  <si>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</si>
  <si>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</si>
  <si>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</si>
  <si>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</si>
  <si>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</si>
  <si>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</si>
  <si>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</si>
  <si>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</si>
  <si>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</si>
  <si>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</si>
  <si>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</si>
  <si>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</si>
  <si>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</si>
  <si>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</si>
  <si>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</si>
  <si>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</si>
  <si>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</si>
  <si>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</si>
  <si>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</si>
  <si>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</si>
  <si>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</si>
  <si>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</si>
  <si>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</si>
  <si>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</si>
  <si>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</si>
  <si>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</si>
  <si>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</si>
  <si>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</si>
  <si>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</si>
  <si>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</si>
  <si>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</si>
  <si>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</si>
  <si>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</si>
  <si>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</si>
  <si>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</si>
  <si>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</si>
  <si>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</si>
  <si>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</si>
  <si>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</si>
  <si>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</si>
  <si>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</si>
  <si>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</si>
  <si>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</si>
  <si>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</si>
  <si>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</si>
  <si>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</si>
  <si>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</si>
  <si>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</si>
  <si>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</si>
  <si>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</si>
  <si>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</si>
  <si>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</si>
  <si>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</si>
  <si>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</si>
  <si>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</si>
  <si>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</si>
  <si>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</si>
  <si>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</si>
  <si>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</si>
  <si>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</si>
  <si>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</si>
  <si>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</si>
  <si>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</si>
  <si>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</si>
  <si>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</si>
  <si>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</si>
  <si>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</si>
  <si>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</si>
  <si>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</si>
  <si>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</si>
  <si>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</si>
  <si>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</si>
  <si>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</si>
  <si>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</si>
  <si>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</si>
  <si>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</si>
  <si>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</si>
  <si>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</si>
  <si>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</si>
  <si>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</si>
  <si>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</si>
  <si>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</si>
  <si>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</si>
  <si>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</si>
  <si>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</si>
  <si>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</si>
  <si>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</si>
  <si>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</si>
  <si>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</si>
  <si>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</si>
  <si>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</si>
  <si>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</si>
  <si>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</si>
  <si>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</si>
  <si>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</si>
  <si>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</si>
  <si>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</si>
  <si>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</si>
  <si>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</si>
  <si>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</si>
  <si>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</si>
  <si>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</si>
  <si>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</si>
  <si>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</si>
  <si>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</si>
  <si>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</si>
  <si>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</si>
  <si>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</si>
  <si>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</si>
  <si>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</si>
  <si>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</si>
  <si>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</si>
  <si>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</si>
  <si>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</si>
  <si>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</si>
  <si>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</si>
  <si>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</si>
  <si>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</si>
  <si>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</si>
  <si>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</si>
  <si>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</si>
  <si>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</si>
  <si>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</si>
  <si>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</si>
  <si>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</si>
  <si>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</si>
  <si>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</si>
  <si>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</si>
  <si>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</si>
  <si>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</si>
  <si>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</si>
  <si>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</si>
  <si>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</si>
  <si>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</si>
  <si>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</si>
  <si>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</si>
  <si>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</si>
  <si>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</si>
  <si>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</si>
  <si>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</si>
  <si>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</si>
  <si>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</si>
  <si>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</si>
  <si>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</si>
  <si>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</si>
  <si>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</si>
  <si>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</si>
  <si>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</si>
  <si>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</si>
  <si>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</si>
  <si>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</si>
  <si>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</si>
  <si>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</si>
  <si>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</si>
  <si>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</si>
  <si>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</si>
  <si>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</si>
  <si>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</si>
  <si>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</si>
  <si>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</si>
  <si>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</si>
  <si>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</si>
  <si>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</si>
  <si>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</si>
  <si>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</si>
  <si>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</si>
  <si>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</si>
  <si>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</si>
  <si>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</si>
  <si>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</si>
  <si>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</si>
  <si>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</si>
  <si>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</si>
  <si>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</si>
  <si>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</si>
  <si>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</si>
  <si>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</si>
  <si>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</si>
  <si>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</si>
  <si>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</si>
  <si>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</si>
  <si>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</si>
  <si>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</si>
  <si>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</si>
  <si>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</si>
  <si>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</si>
  <si>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</si>
  <si>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</si>
  <si>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</si>
  <si>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</si>
  <si>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</si>
  <si>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</si>
  <si>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</si>
  <si>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</si>
  <si>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</si>
  <si>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</si>
  <si>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</si>
  <si>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</si>
  <si>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</si>
  <si>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</si>
  <si>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</si>
  <si>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</si>
  <si>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</si>
  <si>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</si>
  <si>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</si>
  <si>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</si>
  <si>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</si>
  <si>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</si>
  <si>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</si>
  <si>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</si>
  <si>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</si>
  <si>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</si>
  <si>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</si>
  <si>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</si>
  <si>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</si>
  <si>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</si>
  <si>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</si>
  <si>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</si>
  <si>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</si>
  <si>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</si>
  <si>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</si>
  <si>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</si>
  <si>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</si>
  <si>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</si>
  <si>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</si>
  <si>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</si>
  <si>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 xml:space="preserve">LLAVE TORQUE CDI USA cuadrante 1" </t>
  </si>
  <si>
    <t>200-1000 PIE/LIBRA Incluye torquimetro</t>
  </si>
  <si>
    <t>las dos estrellas</t>
  </si>
  <si>
    <t>Disponibilidad inmediata para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</si>
</sst>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Protection="1">
      <protection locked="0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6" fontId="8" fillId="2" borderId="18" xfId="0" applyNumberFormat="1" applyFont="1" applyFill="1" applyBorder="1" applyAlignment="1" applyProtection="1">
      <alignment horizontal="center"/>
    </xf>
    <xf numFmtId="166" fontId="8" fillId="2" borderId="18" xfId="0" applyNumberFormat="1" applyFont="1" applyFill="1" applyBorder="1" applyAlignment="1" applyProtection="1">
      <alignment horizontal="center"/>
      <protection locked="0"/>
    </xf>
    <xf numFmtId="166" fontId="8" fillId="2" borderId="2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  <protection locked="0"/>
    </xf>
    <xf numFmtId="166" fontId="8" fillId="2" borderId="14" xfId="0" applyNumberFormat="1" applyFont="1" applyFill="1" applyBorder="1" applyAlignment="1" applyProtection="1">
      <alignment horizontal="center"/>
    </xf>
    <xf numFmtId="0" fontId="2" fillId="0" borderId="0" xfId="1"/>
    <xf numFmtId="0" fontId="11" fillId="2" borderId="4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166" fontId="13" fillId="2" borderId="1" xfId="0" applyNumberFormat="1" applyFont="1" applyFill="1" applyBorder="1" applyAlignment="1" applyProtection="1">
      <alignment horizontal="left"/>
    </xf>
    <xf numFmtId="0" fontId="11" fillId="2" borderId="5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166" fontId="13" fillId="2" borderId="0" xfId="0" applyNumberFormat="1" applyFont="1" applyFill="1" applyBorder="1" applyAlignment="1" applyProtection="1">
      <alignment horizontal="left"/>
    </xf>
    <xf numFmtId="166" fontId="13" fillId="2" borderId="2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166" fontId="13" fillId="0" borderId="0" xfId="0" applyNumberFormat="1" applyFont="1" applyFill="1" applyBorder="1" applyProtection="1"/>
    <xf numFmtId="0" fontId="13" fillId="2" borderId="2" xfId="1" applyFont="1" applyFill="1" applyBorder="1" applyAlignment="1" applyProtection="1">
      <alignment horizontal="left"/>
    </xf>
    <xf numFmtId="166" fontId="13" fillId="2" borderId="2" xfId="0" applyNumberFormat="1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11" fillId="2" borderId="13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protection locked="0"/>
    </xf>
    <xf numFmtId="0" fontId="11" fillId="0" borderId="25" xfId="0" applyFont="1" applyBorder="1" applyAlignment="1" applyProtection="1"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166" fontId="11" fillId="2" borderId="17" xfId="0" applyNumberFormat="1" applyFont="1" applyFill="1" applyBorder="1" applyAlignment="1" applyProtection="1">
      <alignment horizontal="center"/>
    </xf>
    <xf numFmtId="166" fontId="11" fillId="2" borderId="17" xfId="0" applyNumberFormat="1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center"/>
    </xf>
    <xf numFmtId="0" fontId="11" fillId="2" borderId="18" xfId="0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18" xfId="0" applyFont="1" applyFill="1" applyBorder="1" applyAlignment="1" applyProtection="1">
      <alignment horizontal="center"/>
      <protection locked="0"/>
    </xf>
    <xf numFmtId="0" fontId="11" fillId="2" borderId="18" xfId="0" applyFont="1" applyFill="1" applyBorder="1" applyProtection="1">
      <protection locked="0"/>
    </xf>
    <xf numFmtId="166" fontId="11" fillId="2" borderId="18" xfId="0" applyNumberFormat="1" applyFont="1" applyFill="1" applyBorder="1" applyAlignment="1" applyProtection="1">
      <alignment horizontal="center"/>
    </xf>
    <xf numFmtId="166" fontId="11" fillId="2" borderId="18" xfId="0" applyNumberFormat="1" applyFont="1" applyFill="1" applyBorder="1" applyAlignment="1" applyProtection="1">
      <alignment horizontal="center"/>
      <protection locked="0"/>
    </xf>
    <xf numFmtId="166" fontId="11" fillId="2" borderId="2" xfId="0" applyNumberFormat="1" applyFont="1" applyFill="1" applyBorder="1" applyAlignment="1" applyProtection="1">
      <alignment horizontal="center"/>
    </xf>
    <xf numFmtId="0" fontId="12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 applyBorder="1" applyProtection="1">
      <protection locked="0"/>
    </xf>
    <xf numFmtId="0" fontId="13" fillId="2" borderId="3" xfId="0" applyFont="1" applyFill="1" applyBorder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40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9525</xdr:colOff>
      <xdr:row>12</xdr:row>
      <xdr:rowOff>76200</xdr:rowOff>
    </xdr:from>
    <xdr:to>
      <xdr:col>4</xdr:col>
      <xdr:colOff>466725</xdr:colOff>
      <xdr:row>21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886075"/>
          <a:ext cx="17145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topLeftCell="B1" zoomScaleNormal="100" workbookViewId="0">
      <selection activeCell="J3" sqref="J3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11.710937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7109375" style="8" bestFit="1" customWidth="1"/>
    <col min="18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2404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82" t="s">
        <v>6</v>
      </c>
      <c r="C4" s="83"/>
      <c r="D4" s="84" t="s">
        <v>604</v>
      </c>
      <c r="E4" s="83" t="s">
        <v>12</v>
      </c>
      <c r="F4" s="85"/>
      <c r="G4" s="85"/>
      <c r="H4" s="86"/>
      <c r="I4" s="83" t="s">
        <v>9</v>
      </c>
      <c r="J4" s="87">
        <f>VLOOKUP(D4,CLIENTES,10,FALSE)</f>
        <v>0</v>
      </c>
      <c r="K4" s="20"/>
    </row>
    <row r="5" spans="2:18" x14ac:dyDescent="0.25">
      <c r="B5" s="88"/>
      <c r="C5" s="89"/>
      <c r="D5" s="90"/>
      <c r="E5" s="91" t="str">
        <f>VLOOKUP(D4,CLIENTES,4,FALSE)</f>
        <v>Los Conquistadores 2752</v>
      </c>
      <c r="F5" s="91"/>
      <c r="G5" s="91"/>
      <c r="H5" s="91"/>
      <c r="I5" s="91"/>
      <c r="J5" s="92"/>
      <c r="K5" s="20"/>
    </row>
    <row r="6" spans="2:18" ht="17.25" customHeight="1" x14ac:dyDescent="0.25">
      <c r="B6" s="88" t="s">
        <v>27</v>
      </c>
      <c r="C6" s="89"/>
      <c r="D6" s="93" t="str">
        <f>VLOOKUP(D4,CLIENTES,2,FALSE)</f>
        <v>Resiter S.A.</v>
      </c>
      <c r="E6" s="89" t="s">
        <v>7</v>
      </c>
      <c r="F6" s="91" t="str">
        <f>VLOOKUP(D4,CLIENTES,5,FALSE)</f>
        <v>PROVIDENCIA</v>
      </c>
      <c r="G6" s="91"/>
      <c r="H6" s="91"/>
      <c r="I6" s="94" t="str">
        <f>VLOOKUP(D4,CLIENTES,11,FALSE)</f>
        <v>stromilen@resiter.cl</v>
      </c>
      <c r="J6" s="95"/>
    </row>
    <row r="7" spans="2:18" x14ac:dyDescent="0.25">
      <c r="B7" s="88" t="s">
        <v>25</v>
      </c>
      <c r="C7" s="89"/>
      <c r="D7" s="93">
        <f>VLOOKUP(D4,CLIENTES,3,FALSE)</f>
        <v>0</v>
      </c>
      <c r="E7" s="89" t="s">
        <v>8</v>
      </c>
      <c r="F7" s="91" t="str">
        <f>VLOOKUP(D4,CLIENTES,6,FALSE)</f>
        <v>STGO</v>
      </c>
      <c r="G7" s="91"/>
      <c r="H7" s="91"/>
      <c r="I7" s="89" t="s">
        <v>26</v>
      </c>
      <c r="J7" s="96" t="str">
        <f>VLOOKUP(D4,CLIENTES,8,FALSE)</f>
        <v>Susana Tromilen</v>
      </c>
    </row>
    <row r="8" spans="2:18" ht="15.75" thickBot="1" x14ac:dyDescent="0.3">
      <c r="B8" s="97" t="s">
        <v>28</v>
      </c>
      <c r="C8" s="98"/>
      <c r="D8" s="93" t="str">
        <f>VLOOKUP(D4,CLIENTES,7,FALSE)</f>
        <v>30 DIAS</v>
      </c>
      <c r="E8" s="89" t="s">
        <v>11</v>
      </c>
      <c r="F8" s="91" t="str">
        <f>VLOOKUP(D4,CLIENTES,12,FALSE)</f>
        <v>Gabriel Cucoch</v>
      </c>
      <c r="G8" s="91"/>
      <c r="H8" s="91"/>
      <c r="I8" s="89" t="s">
        <v>14</v>
      </c>
      <c r="J8" s="99">
        <f ca="1">TODAY()</f>
        <v>42076</v>
      </c>
      <c r="K8" s="20"/>
      <c r="L8" s="20"/>
    </row>
    <row r="9" spans="2:18" ht="16.5" thickTop="1" thickBot="1" x14ac:dyDescent="0.3">
      <c r="B9" s="100"/>
      <c r="C9" s="101"/>
      <c r="D9" s="102"/>
      <c r="E9" s="101"/>
      <c r="F9" s="102"/>
      <c r="G9" s="102"/>
      <c r="H9" s="102"/>
      <c r="I9" s="101"/>
      <c r="J9" s="10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104" t="s">
        <v>1</v>
      </c>
      <c r="C10" s="105" t="s">
        <v>24</v>
      </c>
      <c r="D10" s="106"/>
      <c r="E10" s="107"/>
      <c r="F10" s="108" t="s">
        <v>0</v>
      </c>
      <c r="G10" s="109" t="s">
        <v>23</v>
      </c>
      <c r="H10" s="109" t="s">
        <v>15</v>
      </c>
      <c r="I10" s="110" t="s">
        <v>13</v>
      </c>
      <c r="J10" s="11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112">
        <v>1</v>
      </c>
      <c r="C11" s="113" t="s">
        <v>611</v>
      </c>
      <c r="D11" s="114"/>
      <c r="E11" s="115"/>
      <c r="F11" s="116">
        <v>1</v>
      </c>
      <c r="G11" s="116" t="s">
        <v>23</v>
      </c>
      <c r="H11" s="117">
        <f>+R11</f>
        <v>1732669.5</v>
      </c>
      <c r="I11" s="118">
        <v>0</v>
      </c>
      <c r="J11" s="119">
        <f t="shared" ref="J11:J28" si="0">F11*H11*(1-I11/100)</f>
        <v>1732669.5</v>
      </c>
      <c r="K11" s="28" t="s">
        <v>613</v>
      </c>
      <c r="L11" s="130">
        <v>1155113</v>
      </c>
      <c r="M11" s="29"/>
      <c r="N11" s="29"/>
      <c r="O11" s="29"/>
      <c r="P11" s="30">
        <v>1.5</v>
      </c>
      <c r="Q11" s="131">
        <f>+L11</f>
        <v>1155113</v>
      </c>
      <c r="R11" s="35">
        <f>Q11*P11</f>
        <v>1732669.5</v>
      </c>
    </row>
    <row r="12" spans="2:18" x14ac:dyDescent="0.25">
      <c r="B12" s="120"/>
      <c r="C12" s="121" t="s">
        <v>612</v>
      </c>
      <c r="D12" s="122"/>
      <c r="E12" s="123"/>
      <c r="F12" s="124"/>
      <c r="G12" s="125"/>
      <c r="H12" s="126"/>
      <c r="I12" s="127"/>
      <c r="J12" s="128"/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1">Q12*P12</f>
        <v>0</v>
      </c>
    </row>
    <row r="13" spans="2:18" x14ac:dyDescent="0.25">
      <c r="B13" s="120"/>
      <c r="C13" s="121"/>
      <c r="D13" s="129"/>
      <c r="E13" s="123"/>
      <c r="F13" s="124"/>
      <c r="G13" s="125"/>
      <c r="H13" s="126"/>
      <c r="I13" s="127"/>
      <c r="J13" s="128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x14ac:dyDescent="0.25">
      <c r="B14" s="120"/>
      <c r="C14" s="121"/>
      <c r="D14" s="122"/>
      <c r="E14" s="123"/>
      <c r="F14" s="124"/>
      <c r="G14" s="125"/>
      <c r="H14" s="126"/>
      <c r="I14" s="127"/>
      <c r="J14" s="128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x14ac:dyDescent="0.25">
      <c r="B15" s="120"/>
      <c r="C15" s="121"/>
      <c r="D15" s="122"/>
      <c r="E15" s="123"/>
      <c r="F15" s="124"/>
      <c r="G15" s="125"/>
      <c r="H15" s="126"/>
      <c r="I15" s="127"/>
      <c r="J15" s="128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x14ac:dyDescent="0.25">
      <c r="B16" s="120"/>
      <c r="C16" s="121"/>
      <c r="D16" s="129"/>
      <c r="E16" s="129"/>
      <c r="F16" s="124"/>
      <c r="G16" s="125"/>
      <c r="H16" s="126"/>
      <c r="I16" s="127"/>
      <c r="J16" s="128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x14ac:dyDescent="0.25">
      <c r="B17" s="120"/>
      <c r="C17" s="129"/>
      <c r="D17" s="122"/>
      <c r="E17" s="123"/>
      <c r="F17" s="124"/>
      <c r="G17" s="125"/>
      <c r="H17" s="126"/>
      <c r="I17" s="127"/>
      <c r="J17" s="128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x14ac:dyDescent="0.25">
      <c r="B18" s="120"/>
      <c r="C18" s="121"/>
      <c r="D18" s="122"/>
      <c r="E18" s="123"/>
      <c r="F18" s="124"/>
      <c r="G18" s="125"/>
      <c r="H18" s="126"/>
      <c r="I18" s="127"/>
      <c r="J18" s="128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x14ac:dyDescent="0.25">
      <c r="B19" s="120"/>
      <c r="C19" s="121"/>
      <c r="D19" s="122"/>
      <c r="E19" s="123"/>
      <c r="F19" s="124"/>
      <c r="G19" s="125"/>
      <c r="H19" s="126"/>
      <c r="I19" s="127"/>
      <c r="J19" s="128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x14ac:dyDescent="0.25">
      <c r="B20" s="120"/>
      <c r="C20" s="121"/>
      <c r="D20" s="122"/>
      <c r="E20" s="123"/>
      <c r="F20" s="124"/>
      <c r="G20" s="125"/>
      <c r="H20" s="126"/>
      <c r="I20" s="127"/>
      <c r="J20" s="128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x14ac:dyDescent="0.2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x14ac:dyDescent="0.2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x14ac:dyDescent="0.2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x14ac:dyDescent="0.2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x14ac:dyDescent="0.2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x14ac:dyDescent="0.2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x14ac:dyDescent="0.2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 x14ac:dyDescent="0.3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x14ac:dyDescent="0.25">
      <c r="B29" s="51" t="s">
        <v>17</v>
      </c>
      <c r="C29" s="52"/>
      <c r="D29" s="132" t="s">
        <v>614</v>
      </c>
      <c r="E29" s="37"/>
      <c r="F29" s="53"/>
      <c r="G29" s="54" t="s">
        <v>3</v>
      </c>
      <c r="H29" s="55"/>
      <c r="I29" s="56"/>
      <c r="J29" s="57">
        <f>SUM(J11:J28)</f>
        <v>1732669.5</v>
      </c>
    </row>
    <row r="30" spans="2:18" x14ac:dyDescent="0.2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8" x14ac:dyDescent="0.2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1732669.5</v>
      </c>
    </row>
    <row r="32" spans="2:18" x14ac:dyDescent="0.2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329207.20500000002</v>
      </c>
    </row>
    <row r="33" spans="2:10" ht="15.75" thickBot="1" x14ac:dyDescent="0.3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2061876.7050000001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F1" zoomScale="85" zoomScaleNormal="85" workbookViewId="0">
      <pane ySplit="1" topLeftCell="A98" activePane="bottomLeft" state="frozen"/>
      <selection activeCell="B1" sqref="B1"/>
      <selection pane="bottomLeft" activeCell="Q112" sqref="Q112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  <c r="M111" t="s">
        <v>610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2013-08-21T20:52:07Z</cp:lastPrinted>
  <dcterms:created xsi:type="dcterms:W3CDTF">2013-07-12T05:01:37Z</dcterms:created>
  <dcterms:modified xsi:type="dcterms:W3CDTF">2015-03-13T18:01:55Z</dcterms:modified>
</cp:coreProperties>
</file>