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'COTIZACION'!$B$1:$J$36</definedName>
    <definedName name="CLIENTES">'CLIENTES'!$B$2:$M$201</definedName>
    <definedName name="COTIZADO" comment="VALORES COTIZADOS A PROVEEDORES">'COTIZACION'!$K$10:$R$31</definedName>
    <definedName name="VENTAFINAL" comment="PRECIO OFERTADO A CLIENTE">'COTIZACION'!$R$11:$R$31</definedName>
    <definedName name="Z_E08BD4BD_63D8_41E6_9AED_1C81DE76C4C8_.wvu.PrintArea" localSheetId="0" hidden="1">'COTIZACION'!$B$1:$J$36</definedName>
  </definedNames>
  <calcPr fullCalcOnLoad="1"/>
</workbook>
</file>

<file path=xl/sharedStrings.xml><?xml version="1.0" encoding="utf-8"?>
<sst xmlns="http://schemas.openxmlformats.org/spreadsheetml/2006/main" count="821" uniqueCount="593">
  <si>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</si>
  <si>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</si>
  <si>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</si>
  <si>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</si>
  <si>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</si>
  <si>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</si>
  <si>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</si>
  <si>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</si>
  <si>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</si>
  <si>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</si>
  <si>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</si>
  <si>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</si>
  <si>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</si>
  <si>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</si>
  <si>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</si>
  <si>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</si>
  <si>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</si>
  <si>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</si>
  <si>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</si>
  <si>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</si>
  <si>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</si>
  <si>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</si>
  <si>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</si>
  <si>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</si>
  <si>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</si>
  <si>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</si>
  <si>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</si>
  <si>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</si>
  <si>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</si>
  <si>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</si>
  <si>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</si>
  <si>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</si>
  <si>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</si>
  <si>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</si>
  <si>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</si>
  <si>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</si>
  <si>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</si>
  <si>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</si>
  <si>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</si>
  <si>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</si>
  <si>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</si>
  <si>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</si>
  <si>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</si>
  <si>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</si>
  <si>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</si>
  <si>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</si>
  <si>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</si>
  <si>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</si>
  <si>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</si>
  <si>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</si>
  <si>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</si>
  <si>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</si>
  <si>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</si>
  <si>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</si>
  <si>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</si>
  <si>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</si>
  <si>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</si>
  <si>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</si>
  <si>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</si>
  <si>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</si>
  <si>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</si>
  <si>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</si>
  <si>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</si>
  <si>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</si>
  <si>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</si>
  <si>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</si>
  <si>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</si>
  <si>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</si>
  <si>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</si>
  <si>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</si>
  <si>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</si>
  <si>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</si>
  <si>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</si>
  <si>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</si>
  <si>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</si>
  <si>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</si>
  <si>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</si>
  <si>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</si>
  <si>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</si>
  <si>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</si>
  <si>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</si>
  <si>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</si>
  <si>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</si>
  <si>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</si>
  <si>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</si>
  <si>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</si>
  <si>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</si>
  <si>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</si>
  <si>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</si>
  <si>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</si>
  <si>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</si>
  <si>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</si>
  <si>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</si>
  <si>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</si>
  <si>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</si>
  <si>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</si>
  <si>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</si>
  <si>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</si>
  <si>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</si>
  <si>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</si>
  <si>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</si>
  <si>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</si>
  <si>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</si>
  <si>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</si>
  <si>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</si>
  <si>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</si>
  <si>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</si>
  <si>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</si>
  <si>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</si>
  <si>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</si>
  <si>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</si>
  <si>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</si>
  <si>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</si>
  <si>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</si>
  <si>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</si>
  <si>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</si>
  <si>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</si>
  <si>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</si>
  <si>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</si>
  <si>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</si>
  <si>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</si>
  <si>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</si>
  <si>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</si>
  <si>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</si>
  <si>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</si>
  <si>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</si>
  <si>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</si>
  <si>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</si>
  <si>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</si>
  <si>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</si>
  <si>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</si>
  <si>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</si>
  <si>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</si>
  <si>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</si>
  <si>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</si>
  <si>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</si>
  <si>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</si>
  <si>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</si>
  <si>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</si>
  <si>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</si>
  <si>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</si>
  <si>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</si>
  <si>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</si>
  <si>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</si>
  <si>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</si>
  <si>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</si>
  <si>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</si>
  <si>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</si>
  <si>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</si>
  <si>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</si>
  <si>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</si>
  <si>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</si>
  <si>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</si>
  <si>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</si>
  <si>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</si>
  <si>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</si>
  <si>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</si>
  <si>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</si>
  <si>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</si>
  <si>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</si>
  <si>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</si>
  <si>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</si>
  <si>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</si>
  <si>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</si>
  <si>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</si>
  <si>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</si>
  <si>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</si>
  <si>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</si>
  <si>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</si>
  <si>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</si>
  <si>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</si>
  <si>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</si>
  <si>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</si>
  <si>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</si>
  <si>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</si>
  <si>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</si>
  <si>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</si>
  <si>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</si>
  <si>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</si>
  <si>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</si>
  <si>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</si>
  <si>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</si>
  <si>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</si>
  <si>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</si>
  <si>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</si>
  <si>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</si>
  <si>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</si>
  <si>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</si>
  <si>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</si>
  <si>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</si>
  <si>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</si>
  <si>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</si>
  <si>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</si>
  <si>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</si>
  <si>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</si>
  <si>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</si>
  <si>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</si>
  <si>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</si>
  <si>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</si>
  <si>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</si>
  <si>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</si>
  <si>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</si>
  <si>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</si>
  <si>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</si>
  <si>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</si>
  <si>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</si>
  <si>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</si>
  <si>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</si>
  <si>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</si>
  <si>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</si>
  <si>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</si>
  <si>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</si>
  <si>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</si>
  <si>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</si>
  <si>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</si>
  <si>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</si>
  <si>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</si>
  <si>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</si>
  <si>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</si>
  <si>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</si>
  <si>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</si>
  <si>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</si>
  <si>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</si>
  <si>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</si>
  <si>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</si>
  <si>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</si>
  <si>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</si>
  <si>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</si>
  <si>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</si>
  <si>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</si>
  <si>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</si>
  <si>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</si>
  <si>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</si>
  <si>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</si>
  <si>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</si>
  <si>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</si>
  <si>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</si>
  <si>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</si>
  <si>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</si>
  <si>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</si>
  <si>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</si>
  <si>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</si>
  <si>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</si>
  <si>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</si>
  <si>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</si>
  <si>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</si>
  <si>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</si>
  <si>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</si>
  <si>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</si>
  <si>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</si>
  <si>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</si>
  <si>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</si>
  <si>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</si>
  <si>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</si>
  <si>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</si>
  <si>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</si>
  <si>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</si>
  <si>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</si>
  <si>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</si>
  <si>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</si>
  <si>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</si>
  <si>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</si>
  <si>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</si>
  <si>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</si>
  <si>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</si>
  <si>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</si>
  <si>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</si>
  <si>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</si>
  <si>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</si>
  <si>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</si>
  <si>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</si>
  <si>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</si>
  <si>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</si>
  <si>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</si>
  <si>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</si>
  <si>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</si>
  <si>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</si>
  <si>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</si>
  <si>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</si>
  <si>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</si>
  <si>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</si>
  <si>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</si>
  <si>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</si>
  <si>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</si>
  <si>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</si>
  <si>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</si>
  <si>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</si>
  <si>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</si>
  <si>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</si>
  <si>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</si>
  <si>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</si>
  <si>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</si>
  <si>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</si>
  <si>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</si>
  <si>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</si>
  <si>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</si>
  <si>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</si>
  <si>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</si>
  <si>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</si>
  <si>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</si>
  <si>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</si>
  <si>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</si>
  <si>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</si>
  <si>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</si>
  <si>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</si>
  <si>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</si>
  <si>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</si>
  <si>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</si>
  <si>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</si>
  <si>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</si>
  <si>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</si>
  <si>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</si>
  <si>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</si>
  <si>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</si>
  <si>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</si>
  <si>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</si>
  <si>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</si>
  <si>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</si>
  <si>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</si>
  <si>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</si>
  <si>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</si>
  <si>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</si>
  <si>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</si>
  <si>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</si>
  <si>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</si>
  <si>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</si>
  <si>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</si>
  <si>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</si>
  <si>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</si>
  <si>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</si>
  <si>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</si>
  <si>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</si>
  <si>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</si>
  <si>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</si>
  <si>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</si>
  <si>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</si>
  <si>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</si>
  <si>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</si>
  <si>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</si>
  <si>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</si>
  <si>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</si>
  <si>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</si>
  <si>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</si>
  <si>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</si>
  <si>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</si>
  <si>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</si>
  <si>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</si>
  <si>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</si>
  <si>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</si>
  <si>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</si>
  <si>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</si>
  <si>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</si>
  <si>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</si>
  <si>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</si>
  <si>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</si>
  <si>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</si>
  <si>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</si>
  <si>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</si>
  <si>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</si>
  <si>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</si>
  <si>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</si>
  <si>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</si>
  <si>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</si>
  <si>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</si>
  <si>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</si>
  <si>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</si>
  <si>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</si>
  <si>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</si>
  <si>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</si>
  <si>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</si>
  <si>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</si>
  <si>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</si>
  <si>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</si>
  <si>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</si>
  <si>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</si>
  <si>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</si>
  <si>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</si>
  <si>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</si>
  <si>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</si>
  <si>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</si>
  <si>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</si>
  <si>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</si>
  <si>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</si>
  <si>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</si>
  <si>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</si>
  <si>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</si>
  <si>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</si>
  <si>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</si>
  <si>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</si>
  <si>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</si>
  <si>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</si>
  <si>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</si>
  <si>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</si>
  <si>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</si>
  <si>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</si>
  <si>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</si>
  <si>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</si>
  <si>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</si>
  <si>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</si>
  <si>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</si>
  <si>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</si>
  <si>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</si>
  <si>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</si>
  <si>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</si>
  <si>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</si>
  <si>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</si>
  <si>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</si>
  <si>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</si>
  <si>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</si>
  <si>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</si>
  <si>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</si>
  <si>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</si>
  <si>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</si>
  <si>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</si>
  <si>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</si>
  <si>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</si>
  <si>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</si>
  <si>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</si>
  <si>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</si>
  <si>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</si>
  <si>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</si>
  <si>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</si>
  <si>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</si>
  <si>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</si>
  <si>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</si>
  <si>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</si>
  <si>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</si>
  <si>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</si>
  <si>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</si>
  <si>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</si>
  <si>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</si>
  <si>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</si>
  <si>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</si>
  <si>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</si>
  <si>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</si>
  <si>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</si>
  <si>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</si>
  <si>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</si>
  <si>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</si>
  <si>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</si>
  <si>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</si>
  <si>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</si>
  <si>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</si>
  <si>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</si>
  <si>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</si>
  <si>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</si>
  <si>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</si>
  <si>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</si>
  <si>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</si>
  <si>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</si>
  <si>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</si>
  <si>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</si>
  <si>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</si>
  <si>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</si>
  <si>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</si>
  <si>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</si>
  <si>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</si>
  <si>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</si>
  <si>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</si>
  <si>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</si>
  <si>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</si>
  <si>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</si>
  <si>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</si>
  <si>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</si>
  <si>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</si>
  <si>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</si>
  <si>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</si>
  <si>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</si>
  <si>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</si>
  <si>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</si>
  <si>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</si>
  <si>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</si>
  <si>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</si>
  <si>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</si>
  <si>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</si>
  <si>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</si>
  <si>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</si>
  <si>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</si>
  <si>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</si>
  <si>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</si>
  <si>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</si>
  <si>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</si>
  <si>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</si>
  <si>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</si>
  <si>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</si>
  <si>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</si>
  <si>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</si>
  <si>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</si>
  <si>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</si>
  <si>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</si>
  <si>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</si>
  <si>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</si>
  <si>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</si>
  <si>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</si>
  <si>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</si>
  <si>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</si>
  <si>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</si>
  <si>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</si>
  <si>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</si>
  <si>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</si>
  <si>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</si>
  <si>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</si>
  <si>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</si>
  <si>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</si>
  <si>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</si>
  <si>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</si>
  <si>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</si>
  <si>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</si>
  <si>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</si>
  <si>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</si>
  <si>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</si>
  <si>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</si>
  <si>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</si>
  <si>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</si>
  <si>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</si>
  <si>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</si>
  <si>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</si>
  <si>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</si>
  <si>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</si>
  <si>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</si>
  <si>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</si>
  <si>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</si>
  <si>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</si>
  <si>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</si>
  <si>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</si>
  <si>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</si>
  <si>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</si>
  <si>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</si>
  <si>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</si>
  <si>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</si>
  <si>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</si>
  <si>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</si>
  <si>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</si>
  <si>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</si>
  <si>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</si>
  <si>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</si>
  <si>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</si>
  <si>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</si>
  <si>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</si>
  <si>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</si>
  <si>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</si>
  <si>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</si>
  <si>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</si>
  <si>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</si>
  <si>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</si>
  <si>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</si>
  <si>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</si>
  <si>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</si>
  <si>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</si>
  <si>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</si>
  <si>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</si>
  <si>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</si>
  <si>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</si>
  <si>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</si>
  <si>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</si>
  <si>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</si>
  <si>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</si>
  <si>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</si>
  <si>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</si>
  <si>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</si>
  <si>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</si>
  <si>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</si>
  <si>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</si>
  <si>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</si>
  <si>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</si>
  <si>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</si>
  <si>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</si>
  <si>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</si>
  <si>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</si>
  <si>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</si>
  <si>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</si>
  <si>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</si>
  <si>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</si>
  <si>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</si>
  <si>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96.733.780-3</t>
  </si>
  <si>
    <t>ULTRAPAC  SUDAMERICA S.A.</t>
  </si>
  <si>
    <t>FABRICACION DE PRODUCTOS PLASTICOS DIVERSOS</t>
  </si>
  <si>
    <t>SAN PABLO ANTIGUO S/N KM 16 1/2</t>
  </si>
  <si>
    <t>Paola Borquez</t>
  </si>
  <si>
    <t xml:space="preserve">pborquez@integrity.cl  </t>
  </si>
  <si>
    <t>30 dias</t>
  </si>
  <si>
    <t>INTEGRITY S.A</t>
  </si>
  <si>
    <t>96.690.870-K</t>
  </si>
  <si>
    <t>SERV ALMACENAMIENTO DE INSUMOS
INDUSTRIALES</t>
  </si>
  <si>
    <t>SAN PABLO ANTIGUO S/N 161/2</t>
  </si>
  <si>
    <t>2 490 2700</t>
  </si>
  <si>
    <t>MANGUERA GOMA TELA DE 5/8</t>
  </si>
  <si>
    <t>M</t>
  </si>
  <si>
    <t>INSUVER</t>
  </si>
  <si>
    <t>PROCA</t>
  </si>
  <si>
    <t>NEGRA</t>
  </si>
  <si>
    <t>50 M</t>
  </si>
  <si>
    <t>PRODA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</si>
</sst>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"/>
    <numFmt numFmtId="180" formatCode="0.00000"/>
    <numFmt numFmtId="181" formatCode="0.0000"/>
    <numFmt numFmtId="182" formatCode="0.000"/>
    <numFmt numFmtId="183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/>
      <top/>
      <bottom style="thick">
        <color theme="9" tint="0.3999499976634979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72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49" fillId="33" borderId="22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3" xfId="0" applyFont="1" applyFill="1" applyBorder="1" applyAlignment="1" applyProtection="1">
      <alignment/>
      <protection locked="0"/>
    </xf>
    <xf numFmtId="0" fontId="52" fillId="33" borderId="22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25" xfId="0" applyFont="1" applyFill="1" applyBorder="1" applyAlignment="1" applyProtection="1">
      <alignment horizontal="right"/>
      <protection locked="0"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26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27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8" xfId="0" applyFont="1" applyFill="1" applyBorder="1" applyAlignment="1" applyProtection="1">
      <alignment/>
      <protection locked="0"/>
    </xf>
    <xf numFmtId="0" fontId="52" fillId="33" borderId="29" xfId="0" applyFont="1" applyFill="1" applyBorder="1" applyAlignment="1" applyProtection="1">
      <alignment horizontal="right" vertical="center"/>
      <protection locked="0"/>
    </xf>
    <xf numFmtId="0" fontId="52" fillId="33" borderId="22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173" fontId="54" fillId="0" borderId="13" xfId="45" applyNumberFormat="1" applyFont="1" applyFill="1" applyBorder="1" applyAlignment="1" applyProtection="1">
      <alignment horizontal="center" vertical="center"/>
      <protection locked="0"/>
    </xf>
    <xf numFmtId="0" fontId="38" fillId="0" borderId="0" xfId="45" applyAlignment="1">
      <alignment/>
    </xf>
    <xf numFmtId="0" fontId="53" fillId="33" borderId="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74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2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3" xfId="0" applyFont="1" applyFill="1" applyBorder="1" applyAlignment="1" applyProtection="1">
      <alignment/>
      <protection locked="0"/>
    </xf>
    <xf numFmtId="0" fontId="26" fillId="33" borderId="22" xfId="0" applyFont="1" applyFill="1" applyBorder="1" applyAlignment="1" applyProtection="1">
      <alignment/>
      <protection locked="0"/>
    </xf>
    <xf numFmtId="0" fontId="27" fillId="33" borderId="22" xfId="0" applyFont="1" applyFill="1" applyBorder="1" applyAlignment="1" applyProtection="1">
      <alignment/>
      <protection locked="0"/>
    </xf>
    <xf numFmtId="172" fontId="27" fillId="33" borderId="28" xfId="0" applyNumberFormat="1" applyFont="1" applyFill="1" applyBorder="1" applyAlignment="1" applyProtection="1">
      <alignment horizontal="left" vertical="center"/>
      <protection locked="0"/>
    </xf>
    <xf numFmtId="0" fontId="26" fillId="0" borderId="32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33" xfId="0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52" fillId="33" borderId="10" xfId="0" applyNumberFormat="1" applyFont="1" applyFill="1" applyBorder="1" applyAlignment="1" applyProtection="1">
      <alignment horizontal="center"/>
      <protection locked="0"/>
    </xf>
    <xf numFmtId="0" fontId="52" fillId="33" borderId="12" xfId="0" applyFont="1" applyFill="1" applyBorder="1" applyAlignment="1" applyProtection="1">
      <alignment horizontal="center"/>
      <protection locked="0"/>
    </xf>
    <xf numFmtId="1" fontId="51" fillId="0" borderId="0" xfId="0" applyNumberFormat="1" applyFont="1" applyBorder="1" applyAlignment="1" applyProtection="1">
      <alignment/>
      <protection locked="0"/>
    </xf>
    <xf numFmtId="1" fontId="51" fillId="0" borderId="34" xfId="0" applyNumberFormat="1" applyFont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 horizontal="center"/>
      <protection locked="0"/>
    </xf>
    <xf numFmtId="174" fontId="52" fillId="33" borderId="35" xfId="0" applyNumberFormat="1" applyFont="1" applyFill="1" applyBorder="1" applyAlignment="1" applyProtection="1">
      <alignment horizontal="center"/>
      <protection/>
    </xf>
    <xf numFmtId="0" fontId="51" fillId="0" borderId="0" xfId="0" applyFont="1" applyFill="1" applyAlignment="1" applyProtection="1">
      <alignment/>
      <protection locked="0"/>
    </xf>
    <xf numFmtId="1" fontId="51" fillId="0" borderId="0" xfId="0" applyNumberFormat="1" applyFont="1" applyFill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174" fontId="26" fillId="33" borderId="3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52" fillId="33" borderId="23" xfId="0" applyFont="1" applyFill="1" applyBorder="1" applyAlignment="1" applyProtection="1">
      <alignment/>
      <protection locked="0"/>
    </xf>
    <xf numFmtId="0" fontId="52" fillId="33" borderId="2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/>
      <protection locked="0"/>
    </xf>
    <xf numFmtId="174" fontId="52" fillId="33" borderId="36" xfId="0" applyNumberFormat="1" applyFont="1" applyFill="1" applyBorder="1" applyAlignment="1" applyProtection="1">
      <alignment horizontal="center"/>
      <protection/>
    </xf>
    <xf numFmtId="0" fontId="55" fillId="33" borderId="14" xfId="0" applyNumberFormat="1" applyFont="1" applyFill="1" applyBorder="1" applyAlignment="1" applyProtection="1">
      <alignment horizontal="center"/>
      <protection locked="0"/>
    </xf>
    <xf numFmtId="0" fontId="52" fillId="33" borderId="14" xfId="0" applyNumberFormat="1" applyFont="1" applyFill="1" applyBorder="1" applyAlignment="1" applyProtection="1">
      <alignment horizontal="center"/>
      <protection locked="0"/>
    </xf>
    <xf numFmtId="174" fontId="26" fillId="33" borderId="11" xfId="0" applyNumberFormat="1" applyFont="1" applyFill="1" applyBorder="1" applyAlignment="1" applyProtection="1">
      <alignment horizontal="center"/>
      <protection locked="0"/>
    </xf>
    <xf numFmtId="174" fontId="52" fillId="33" borderId="0" xfId="0" applyNumberFormat="1" applyFont="1" applyFill="1" applyBorder="1" applyAlignment="1" applyProtection="1">
      <alignment horizontal="center"/>
      <protection locked="0"/>
    </xf>
    <xf numFmtId="174" fontId="26" fillId="33" borderId="35" xfId="0" applyNumberFormat="1" applyFont="1" applyFill="1" applyBorder="1" applyAlignment="1" applyProtection="1">
      <alignment horizontal="center"/>
      <protection/>
    </xf>
    <xf numFmtId="0" fontId="56" fillId="33" borderId="14" xfId="0" applyFont="1" applyFill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15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 horizontal="left"/>
      <protection locked="0"/>
    </xf>
    <xf numFmtId="0" fontId="56" fillId="0" borderId="11" xfId="0" applyFont="1" applyBorder="1" applyAlignment="1" applyProtection="1">
      <alignment/>
      <protection locked="0"/>
    </xf>
    <xf numFmtId="0" fontId="5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borquez@integrity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6"/>
  <sheetViews>
    <sheetView tabSelected="1" zoomScalePageLayoutView="0" workbookViewId="0" topLeftCell="B1">
      <selection activeCell="O4" sqref="O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8">
        <v>2400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61" t="s">
        <v>6</v>
      </c>
      <c r="C4" s="62"/>
      <c r="D4" s="63" t="s">
        <v>582</v>
      </c>
      <c r="E4" s="62" t="s">
        <v>12</v>
      </c>
      <c r="F4" s="64"/>
      <c r="G4" s="64"/>
      <c r="H4" s="65"/>
      <c r="I4" s="62" t="s">
        <v>9</v>
      </c>
      <c r="J4" s="66" t="str">
        <f>VLOOKUP(D4,CLIENTES,10,FALSE)</f>
        <v>2 490 2700</v>
      </c>
      <c r="K4" s="20"/>
    </row>
    <row r="5" spans="2:12" ht="15">
      <c r="B5" s="67"/>
      <c r="C5" s="68"/>
      <c r="D5" s="69"/>
      <c r="E5" s="119" t="str">
        <f>VLOOKUP(D4,CLIENTES,4,FALSE)</f>
        <v>SAN PABLO ANTIGUO S/N 161/2</v>
      </c>
      <c r="F5" s="119"/>
      <c r="G5" s="119"/>
      <c r="H5" s="119"/>
      <c r="I5" s="119"/>
      <c r="J5" s="120"/>
      <c r="K5" s="20"/>
      <c r="L5" s="83"/>
    </row>
    <row r="6" spans="2:10" ht="17.25" customHeight="1">
      <c r="B6" s="67" t="s">
        <v>27</v>
      </c>
      <c r="C6" s="68"/>
      <c r="D6" s="70" t="str">
        <f>VLOOKUP(D4,CLIENTES,2,FALSE)</f>
        <v>INTEGRITY S.A</v>
      </c>
      <c r="E6" s="68" t="s">
        <v>7</v>
      </c>
      <c r="F6" s="119">
        <f>VLOOKUP(D4,CLIENTES,5,FALSE)</f>
        <v>0</v>
      </c>
      <c r="G6" s="119"/>
      <c r="H6" s="119"/>
      <c r="I6" s="71">
        <f>VLOOKUP(D4,CLIENTES,11,FALSE)</f>
        <v>0</v>
      </c>
      <c r="J6" s="72"/>
    </row>
    <row r="7" spans="2:13" ht="15">
      <c r="B7" s="67" t="s">
        <v>25</v>
      </c>
      <c r="C7" s="68"/>
      <c r="D7" s="70" t="str">
        <f>VLOOKUP(D4,CLIENTES,3,FALSE)</f>
        <v>SERV ALMACENAMIENTO DE INSUMOS
INDUSTRIALES</v>
      </c>
      <c r="E7" s="68" t="s">
        <v>8</v>
      </c>
      <c r="F7" s="119" t="str">
        <f>VLOOKUP(D4,CLIENTES,6,FALSE)</f>
        <v>STGO</v>
      </c>
      <c r="G7" s="119"/>
      <c r="H7" s="119"/>
      <c r="I7" s="68" t="s">
        <v>26</v>
      </c>
      <c r="J7" s="73" t="str">
        <f>VLOOKUP(D4,CLIENTES,8,FALSE)</f>
        <v>Paola Borquez</v>
      </c>
      <c r="M7" s="8">
        <f>2900*(1-0.2)</f>
        <v>2320</v>
      </c>
    </row>
    <row r="8" spans="2:13" ht="15.75" thickBot="1">
      <c r="B8" s="117" t="s">
        <v>28</v>
      </c>
      <c r="C8" s="118"/>
      <c r="D8" s="70">
        <f>VLOOKUP(D4,CLIENTES,7,FALSE)</f>
        <v>0</v>
      </c>
      <c r="E8" s="68" t="s">
        <v>11</v>
      </c>
      <c r="F8" s="119">
        <f>VLOOKUP(D4,CLIENTES,12,FALSE)</f>
        <v>0</v>
      </c>
      <c r="G8" s="119"/>
      <c r="H8" s="119"/>
      <c r="I8" s="68" t="s">
        <v>14</v>
      </c>
      <c r="J8" s="74">
        <f ca="1">TODAY()</f>
        <v>42075</v>
      </c>
      <c r="K8" s="20"/>
      <c r="L8" s="20"/>
      <c r="M8" s="8" t="s">
        <v>591</v>
      </c>
    </row>
    <row r="9" spans="2:18" ht="16.5" thickBot="1" thickTop="1">
      <c r="B9" s="75"/>
      <c r="C9" s="76"/>
      <c r="D9" s="77"/>
      <c r="E9" s="76"/>
      <c r="F9" s="77"/>
      <c r="G9" s="77"/>
      <c r="H9" s="77"/>
      <c r="I9" s="76"/>
      <c r="J9" s="78"/>
      <c r="K9" s="20"/>
      <c r="M9" s="20" t="s">
        <v>590</v>
      </c>
      <c r="P9" s="21"/>
      <c r="Q9" s="22" t="s">
        <v>21</v>
      </c>
      <c r="R9" s="23" t="s">
        <v>22</v>
      </c>
    </row>
    <row r="10" spans="2:18" ht="15.75" thickBot="1">
      <c r="B10" s="79" t="s">
        <v>1</v>
      </c>
      <c r="C10" s="111" t="s">
        <v>24</v>
      </c>
      <c r="D10" s="112"/>
      <c r="E10" s="113"/>
      <c r="F10" s="80" t="s">
        <v>0</v>
      </c>
      <c r="G10" s="81" t="s">
        <v>23</v>
      </c>
      <c r="H10" s="85" t="s">
        <v>15</v>
      </c>
      <c r="I10" s="84" t="s">
        <v>13</v>
      </c>
      <c r="J10" s="82" t="s">
        <v>2</v>
      </c>
      <c r="K10" s="24" t="s">
        <v>18</v>
      </c>
      <c r="L10" s="25" t="s">
        <v>588</v>
      </c>
      <c r="M10" s="25" t="s">
        <v>589</v>
      </c>
      <c r="N10" s="25" t="s">
        <v>592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86">
        <v>1</v>
      </c>
      <c r="C11" s="114" t="s">
        <v>586</v>
      </c>
      <c r="D11" s="115"/>
      <c r="E11" s="116"/>
      <c r="F11" s="87">
        <v>30</v>
      </c>
      <c r="G11" s="61" t="s">
        <v>587</v>
      </c>
      <c r="H11" s="97">
        <f>+R11</f>
        <v>2900</v>
      </c>
      <c r="I11" s="105">
        <v>0</v>
      </c>
      <c r="J11" s="97">
        <f>F11*H11*(1-I11/100)</f>
        <v>87000</v>
      </c>
      <c r="K11" s="28">
        <v>1</v>
      </c>
      <c r="L11" s="94">
        <v>1450</v>
      </c>
      <c r="M11" s="8">
        <f>1680*(1-0.2)</f>
        <v>1344</v>
      </c>
      <c r="N11" s="29"/>
      <c r="O11" s="29"/>
      <c r="P11" s="30">
        <v>2</v>
      </c>
      <c r="Q11" s="88">
        <f>+L11</f>
        <v>1450</v>
      </c>
      <c r="R11" s="32">
        <f>Q11*P11</f>
        <v>2900</v>
      </c>
    </row>
    <row r="12" spans="2:18" ht="15">
      <c r="B12" s="104"/>
      <c r="C12" s="108"/>
      <c r="D12" s="109"/>
      <c r="E12" s="110"/>
      <c r="F12" s="92"/>
      <c r="G12" s="34"/>
      <c r="H12" s="93"/>
      <c r="I12" s="106"/>
      <c r="J12" s="107"/>
      <c r="K12" s="28">
        <v>2</v>
      </c>
      <c r="L12" s="94"/>
      <c r="M12" s="94"/>
      <c r="N12" s="29"/>
      <c r="O12" s="29"/>
      <c r="P12" s="30">
        <v>2</v>
      </c>
      <c r="Q12" s="88">
        <f>+L12</f>
        <v>0</v>
      </c>
      <c r="R12" s="32">
        <f aca="true" t="shared" si="0" ref="R12:R31">Q12*P12</f>
        <v>0</v>
      </c>
    </row>
    <row r="13" spans="2:18" ht="15">
      <c r="B13" s="104"/>
      <c r="C13" s="96"/>
      <c r="D13" s="90"/>
      <c r="E13" s="91"/>
      <c r="F13" s="92"/>
      <c r="G13" s="34"/>
      <c r="H13" s="93"/>
      <c r="I13" s="106"/>
      <c r="J13" s="107"/>
      <c r="K13" s="28">
        <v>3</v>
      </c>
      <c r="L13" s="94"/>
      <c r="M13" s="94"/>
      <c r="N13" s="29"/>
      <c r="O13" s="29"/>
      <c r="P13" s="30">
        <v>1</v>
      </c>
      <c r="Q13" s="88">
        <f>+L13</f>
        <v>0</v>
      </c>
      <c r="R13" s="32">
        <f t="shared" si="0"/>
        <v>0</v>
      </c>
    </row>
    <row r="14" spans="2:18" ht="15">
      <c r="B14" s="103">
        <v>4</v>
      </c>
      <c r="C14" s="96"/>
      <c r="D14" s="90"/>
      <c r="E14" s="91"/>
      <c r="F14" s="92"/>
      <c r="G14" s="34"/>
      <c r="H14" s="93"/>
      <c r="I14" s="106"/>
      <c r="J14" s="107"/>
      <c r="K14" s="28">
        <v>4</v>
      </c>
      <c r="L14" s="94"/>
      <c r="M14" s="94"/>
      <c r="N14" s="29"/>
      <c r="O14" s="29"/>
      <c r="P14" s="30">
        <v>2</v>
      </c>
      <c r="Q14" s="88">
        <f aca="true" t="shared" si="1" ref="Q14:Q19">+M14</f>
        <v>0</v>
      </c>
      <c r="R14" s="32">
        <f t="shared" si="0"/>
        <v>0</v>
      </c>
    </row>
    <row r="15" spans="2:18" ht="15">
      <c r="B15" s="103">
        <v>5</v>
      </c>
      <c r="C15" s="96"/>
      <c r="D15" s="90"/>
      <c r="E15" s="91"/>
      <c r="F15" s="92"/>
      <c r="G15" s="34"/>
      <c r="H15" s="93"/>
      <c r="I15" s="106"/>
      <c r="J15" s="107"/>
      <c r="K15" s="28">
        <v>5</v>
      </c>
      <c r="L15" s="95"/>
      <c r="M15" s="94"/>
      <c r="N15" s="29"/>
      <c r="O15" s="29"/>
      <c r="P15" s="30">
        <v>2</v>
      </c>
      <c r="Q15" s="88">
        <f t="shared" si="1"/>
        <v>0</v>
      </c>
      <c r="R15" s="32">
        <f t="shared" si="0"/>
        <v>0</v>
      </c>
    </row>
    <row r="16" spans="2:18" ht="15">
      <c r="B16" s="103">
        <v>6</v>
      </c>
      <c r="C16" s="96"/>
      <c r="D16" s="90"/>
      <c r="E16" s="91"/>
      <c r="F16" s="92"/>
      <c r="G16" s="34"/>
      <c r="H16" s="93"/>
      <c r="I16" s="106"/>
      <c r="J16" s="107"/>
      <c r="K16" s="28">
        <v>6</v>
      </c>
      <c r="L16" s="94"/>
      <c r="M16" s="94"/>
      <c r="N16" s="29"/>
      <c r="O16" s="29"/>
      <c r="P16" s="30">
        <v>2</v>
      </c>
      <c r="Q16" s="88">
        <f t="shared" si="1"/>
        <v>0</v>
      </c>
      <c r="R16" s="32">
        <f t="shared" si="0"/>
        <v>0</v>
      </c>
    </row>
    <row r="17" spans="2:18" ht="15">
      <c r="B17" s="103">
        <v>7</v>
      </c>
      <c r="C17" s="96"/>
      <c r="D17" s="90"/>
      <c r="E17" s="91"/>
      <c r="F17" s="92"/>
      <c r="G17" s="34"/>
      <c r="H17" s="93"/>
      <c r="I17" s="106"/>
      <c r="J17" s="107"/>
      <c r="K17" s="28">
        <v>7</v>
      </c>
      <c r="L17" s="94"/>
      <c r="M17" s="94"/>
      <c r="N17" s="29"/>
      <c r="O17" s="29"/>
      <c r="P17" s="30">
        <v>2</v>
      </c>
      <c r="Q17" s="88">
        <f t="shared" si="1"/>
        <v>0</v>
      </c>
      <c r="R17" s="32">
        <f t="shared" si="0"/>
        <v>0</v>
      </c>
    </row>
    <row r="18" spans="2:18" ht="15">
      <c r="B18" s="103">
        <v>8</v>
      </c>
      <c r="C18" s="96"/>
      <c r="D18" s="90"/>
      <c r="E18" s="91"/>
      <c r="F18" s="92"/>
      <c r="G18" s="34"/>
      <c r="H18" s="93"/>
      <c r="I18" s="106"/>
      <c r="J18" s="107"/>
      <c r="K18" s="28">
        <v>8</v>
      </c>
      <c r="L18" s="94"/>
      <c r="M18" s="94"/>
      <c r="N18" s="29"/>
      <c r="O18" s="29"/>
      <c r="P18" s="30">
        <v>1.4</v>
      </c>
      <c r="Q18" s="88">
        <f t="shared" si="1"/>
        <v>0</v>
      </c>
      <c r="R18" s="32">
        <f t="shared" si="0"/>
        <v>0</v>
      </c>
    </row>
    <row r="19" spans="2:18" ht="15">
      <c r="B19" s="103">
        <v>9</v>
      </c>
      <c r="C19" s="96"/>
      <c r="D19" s="90"/>
      <c r="E19" s="91"/>
      <c r="F19" s="92"/>
      <c r="G19" s="34"/>
      <c r="H19" s="93"/>
      <c r="I19" s="106"/>
      <c r="J19" s="107"/>
      <c r="K19" s="28">
        <v>9</v>
      </c>
      <c r="L19" s="94"/>
      <c r="M19" s="94"/>
      <c r="N19" s="29"/>
      <c r="O19" s="29"/>
      <c r="P19" s="30">
        <v>1.4</v>
      </c>
      <c r="Q19" s="88">
        <f t="shared" si="1"/>
        <v>0</v>
      </c>
      <c r="R19" s="32">
        <f t="shared" si="0"/>
        <v>0</v>
      </c>
    </row>
    <row r="20" spans="2:18" ht="15">
      <c r="B20" s="103">
        <v>10</v>
      </c>
      <c r="C20" s="96"/>
      <c r="D20" s="90"/>
      <c r="E20" s="91"/>
      <c r="F20" s="92"/>
      <c r="G20" s="34"/>
      <c r="H20" s="93"/>
      <c r="I20" s="106"/>
      <c r="J20" s="107"/>
      <c r="K20" s="28">
        <v>10</v>
      </c>
      <c r="L20" s="94"/>
      <c r="M20" s="94"/>
      <c r="N20" s="29"/>
      <c r="O20" s="29"/>
      <c r="P20" s="30">
        <v>1.6</v>
      </c>
      <c r="Q20" s="88">
        <f>+L20</f>
        <v>0</v>
      </c>
      <c r="R20" s="32">
        <f t="shared" si="0"/>
        <v>0</v>
      </c>
    </row>
    <row r="21" spans="2:18" ht="15">
      <c r="B21" s="103">
        <v>11</v>
      </c>
      <c r="C21" s="96"/>
      <c r="D21" s="90"/>
      <c r="E21" s="91"/>
      <c r="F21" s="92"/>
      <c r="G21" s="34"/>
      <c r="H21" s="93"/>
      <c r="I21" s="106"/>
      <c r="J21" s="107"/>
      <c r="K21" s="28">
        <v>11</v>
      </c>
      <c r="L21" s="94"/>
      <c r="M21" s="94"/>
      <c r="N21" s="29"/>
      <c r="O21" s="29"/>
      <c r="P21" s="30">
        <v>1.4</v>
      </c>
      <c r="Q21" s="88">
        <f>+M21</f>
        <v>0</v>
      </c>
      <c r="R21" s="32">
        <f t="shared" si="0"/>
        <v>0</v>
      </c>
    </row>
    <row r="22" spans="2:18" ht="15">
      <c r="B22" s="103">
        <v>12</v>
      </c>
      <c r="C22" s="96"/>
      <c r="D22" s="90"/>
      <c r="E22" s="91"/>
      <c r="F22" s="92"/>
      <c r="G22" s="34"/>
      <c r="H22" s="93"/>
      <c r="I22" s="106"/>
      <c r="J22" s="107"/>
      <c r="K22" s="28">
        <v>12</v>
      </c>
      <c r="L22" s="29"/>
      <c r="M22" s="29"/>
      <c r="N22" s="29"/>
      <c r="O22" s="29"/>
      <c r="P22" s="30">
        <v>1.4</v>
      </c>
      <c r="Q22" s="88">
        <f>+M22</f>
        <v>0</v>
      </c>
      <c r="R22" s="32">
        <f t="shared" si="0"/>
        <v>0</v>
      </c>
    </row>
    <row r="23" spans="2:18" ht="15">
      <c r="B23" s="103">
        <v>13</v>
      </c>
      <c r="C23" s="96"/>
      <c r="D23" s="90"/>
      <c r="E23" s="91"/>
      <c r="F23" s="92"/>
      <c r="G23" s="34"/>
      <c r="H23" s="93"/>
      <c r="I23" s="106"/>
      <c r="J23" s="93"/>
      <c r="K23" s="28">
        <v>13</v>
      </c>
      <c r="L23" s="29"/>
      <c r="M23" s="29"/>
      <c r="N23" s="29"/>
      <c r="O23" s="29"/>
      <c r="P23" s="30">
        <v>1.6</v>
      </c>
      <c r="Q23" s="88">
        <f aca="true" t="shared" si="2" ref="Q23:Q29">+O23</f>
        <v>0</v>
      </c>
      <c r="R23" s="32">
        <f t="shared" si="0"/>
        <v>0</v>
      </c>
    </row>
    <row r="24" spans="2:18" ht="15">
      <c r="B24" s="103">
        <v>14</v>
      </c>
      <c r="C24" s="96"/>
      <c r="D24" s="90"/>
      <c r="E24" s="91"/>
      <c r="F24" s="92"/>
      <c r="G24" s="34"/>
      <c r="H24" s="93"/>
      <c r="I24" s="106"/>
      <c r="J24" s="93"/>
      <c r="K24" s="28">
        <v>14</v>
      </c>
      <c r="L24" s="29"/>
      <c r="M24" s="94"/>
      <c r="N24" s="29"/>
      <c r="O24" s="29"/>
      <c r="P24" s="30">
        <v>1.6</v>
      </c>
      <c r="Q24" s="88">
        <f t="shared" si="2"/>
        <v>0</v>
      </c>
      <c r="R24" s="32">
        <f t="shared" si="0"/>
        <v>0</v>
      </c>
    </row>
    <row r="25" spans="2:18" ht="15">
      <c r="B25" s="103">
        <v>15</v>
      </c>
      <c r="C25" s="96"/>
      <c r="D25" s="90"/>
      <c r="E25" s="91"/>
      <c r="F25" s="92"/>
      <c r="G25" s="34"/>
      <c r="H25" s="93"/>
      <c r="I25" s="106"/>
      <c r="J25" s="93"/>
      <c r="K25" s="28">
        <v>15</v>
      </c>
      <c r="L25" s="29"/>
      <c r="M25" s="29"/>
      <c r="N25" s="29"/>
      <c r="O25" s="29"/>
      <c r="P25" s="30">
        <v>1.6</v>
      </c>
      <c r="Q25" s="88">
        <f t="shared" si="2"/>
        <v>0</v>
      </c>
      <c r="R25" s="32">
        <f t="shared" si="0"/>
        <v>0</v>
      </c>
    </row>
    <row r="26" spans="2:18" ht="15">
      <c r="B26" s="103">
        <v>16</v>
      </c>
      <c r="C26" s="96"/>
      <c r="D26" s="90"/>
      <c r="E26" s="91"/>
      <c r="F26" s="92"/>
      <c r="G26" s="34"/>
      <c r="H26" s="93"/>
      <c r="I26" s="106"/>
      <c r="J26" s="93"/>
      <c r="K26" s="28">
        <v>16</v>
      </c>
      <c r="L26" s="29"/>
      <c r="M26" s="29"/>
      <c r="N26" s="29"/>
      <c r="O26" s="29"/>
      <c r="P26" s="30">
        <v>1.6</v>
      </c>
      <c r="Q26" s="88">
        <f t="shared" si="2"/>
        <v>0</v>
      </c>
      <c r="R26" s="32">
        <f t="shared" si="0"/>
        <v>0</v>
      </c>
    </row>
    <row r="27" spans="2:18" ht="15">
      <c r="B27" s="103">
        <v>17</v>
      </c>
      <c r="C27" s="96"/>
      <c r="D27" s="90"/>
      <c r="E27" s="91"/>
      <c r="F27" s="92"/>
      <c r="G27" s="34"/>
      <c r="H27" s="93"/>
      <c r="I27" s="106"/>
      <c r="J27" s="93"/>
      <c r="K27" s="28">
        <v>17</v>
      </c>
      <c r="L27" s="29"/>
      <c r="M27" s="29"/>
      <c r="N27" s="29"/>
      <c r="O27" s="29"/>
      <c r="P27" s="30">
        <v>1.6</v>
      </c>
      <c r="Q27" s="88">
        <f t="shared" si="2"/>
        <v>0</v>
      </c>
      <c r="R27" s="32">
        <f t="shared" si="0"/>
        <v>0</v>
      </c>
    </row>
    <row r="28" spans="2:18" ht="15">
      <c r="B28" s="103">
        <v>18</v>
      </c>
      <c r="C28" s="96"/>
      <c r="D28" s="90"/>
      <c r="E28" s="91"/>
      <c r="F28" s="92"/>
      <c r="G28" s="34"/>
      <c r="H28" s="93"/>
      <c r="I28" s="106"/>
      <c r="J28" s="93"/>
      <c r="K28" s="28">
        <v>18</v>
      </c>
      <c r="L28" s="29"/>
      <c r="M28" s="29"/>
      <c r="N28" s="29"/>
      <c r="O28" s="29"/>
      <c r="P28" s="30">
        <v>1.6</v>
      </c>
      <c r="Q28" s="88">
        <f t="shared" si="2"/>
        <v>0</v>
      </c>
      <c r="R28" s="32">
        <f t="shared" si="0"/>
        <v>0</v>
      </c>
    </row>
    <row r="29" spans="2:18" ht="15">
      <c r="B29" s="103">
        <v>19</v>
      </c>
      <c r="C29" s="96"/>
      <c r="D29" s="90"/>
      <c r="E29" s="91"/>
      <c r="F29" s="92"/>
      <c r="G29" s="34"/>
      <c r="H29" s="93"/>
      <c r="I29" s="106"/>
      <c r="J29" s="93"/>
      <c r="K29" s="28">
        <v>19</v>
      </c>
      <c r="L29" s="29"/>
      <c r="M29" s="29"/>
      <c r="N29" s="29"/>
      <c r="O29" s="29"/>
      <c r="P29" s="30">
        <v>1.6</v>
      </c>
      <c r="Q29" s="88">
        <f t="shared" si="2"/>
        <v>0</v>
      </c>
      <c r="R29" s="32">
        <f t="shared" si="0"/>
        <v>0</v>
      </c>
    </row>
    <row r="30" spans="2:18" ht="15">
      <c r="B30" s="103">
        <v>20</v>
      </c>
      <c r="C30" s="96"/>
      <c r="D30" s="90"/>
      <c r="E30" s="91"/>
      <c r="F30" s="92"/>
      <c r="G30" s="34"/>
      <c r="H30" s="93"/>
      <c r="I30" s="106"/>
      <c r="J30" s="93"/>
      <c r="K30" s="28">
        <v>20</v>
      </c>
      <c r="L30" s="29"/>
      <c r="M30" s="29"/>
      <c r="N30" s="29"/>
      <c r="O30" s="29"/>
      <c r="P30" s="30">
        <v>1.4</v>
      </c>
      <c r="Q30" s="88">
        <f>+L30</f>
        <v>0</v>
      </c>
      <c r="R30" s="32">
        <f t="shared" si="0"/>
        <v>0</v>
      </c>
    </row>
    <row r="31" spans="2:18" ht="15.75" thickBot="1">
      <c r="B31" s="103">
        <v>21</v>
      </c>
      <c r="C31" s="99"/>
      <c r="D31" s="100"/>
      <c r="E31" s="101"/>
      <c r="F31" s="92"/>
      <c r="G31" s="34"/>
      <c r="H31" s="102"/>
      <c r="I31" s="106"/>
      <c r="J31" s="102"/>
      <c r="K31" s="28">
        <v>21</v>
      </c>
      <c r="L31" s="29"/>
      <c r="M31" s="29"/>
      <c r="N31" s="29"/>
      <c r="O31" s="29"/>
      <c r="P31" s="30">
        <v>1.4</v>
      </c>
      <c r="Q31" s="89">
        <f>+L31</f>
        <v>0</v>
      </c>
      <c r="R31" s="32">
        <f t="shared" si="0"/>
        <v>0</v>
      </c>
    </row>
    <row r="32" spans="2:10" ht="15">
      <c r="B32" s="38" t="s">
        <v>17</v>
      </c>
      <c r="C32" s="60"/>
      <c r="D32" s="35"/>
      <c r="E32" s="35"/>
      <c r="F32" s="39"/>
      <c r="G32" s="40" t="s">
        <v>3</v>
      </c>
      <c r="H32" s="43"/>
      <c r="I32" s="41"/>
      <c r="J32" s="49">
        <f>SUM(J11:J31)</f>
        <v>87000</v>
      </c>
    </row>
    <row r="33" spans="2:10" ht="15">
      <c r="B33" s="42"/>
      <c r="C33" s="43"/>
      <c r="D33" s="44"/>
      <c r="E33" s="35"/>
      <c r="F33" s="45"/>
      <c r="G33" s="46" t="s">
        <v>13</v>
      </c>
      <c r="H33" s="47"/>
      <c r="I33" s="48"/>
      <c r="J33" s="49">
        <f>J32*I33</f>
        <v>0</v>
      </c>
    </row>
    <row r="34" spans="2:10" ht="15">
      <c r="B34" s="34"/>
      <c r="C34" s="35"/>
      <c r="D34" s="35"/>
      <c r="E34" s="35"/>
      <c r="F34" s="50"/>
      <c r="G34" s="51" t="s">
        <v>4</v>
      </c>
      <c r="H34" s="43"/>
      <c r="I34" s="52"/>
      <c r="J34" s="49">
        <f>J32-J33</f>
        <v>87000</v>
      </c>
    </row>
    <row r="35" spans="2:10" ht="15">
      <c r="B35" s="34"/>
      <c r="C35" s="35"/>
      <c r="D35" s="35"/>
      <c r="E35" s="35"/>
      <c r="F35" s="45"/>
      <c r="G35" s="46">
        <v>0.19</v>
      </c>
      <c r="H35" s="47"/>
      <c r="I35" s="48">
        <v>0.19</v>
      </c>
      <c r="J35" s="49">
        <f>J34*I35</f>
        <v>16530</v>
      </c>
    </row>
    <row r="36" spans="2:10" ht="15.75" thickBot="1">
      <c r="B36" s="36"/>
      <c r="C36" s="37"/>
      <c r="D36" s="37"/>
      <c r="E36" s="37"/>
      <c r="F36" s="53"/>
      <c r="G36" s="54" t="s">
        <v>2</v>
      </c>
      <c r="H36" s="55"/>
      <c r="I36" s="56"/>
      <c r="J36" s="57">
        <f>J34+J35</f>
        <v>103530</v>
      </c>
    </row>
  </sheetData>
  <sheetProtection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4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0" activePane="bottomLeft" state="frozen"/>
      <selection pane="topLeft" activeCell="B1" sqref="B1"/>
      <selection pane="bottomLeft" activeCell="I108" sqref="I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3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3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3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3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3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3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3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3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3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3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3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3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3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3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3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3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3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3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3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3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3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3" t="s">
        <v>288</v>
      </c>
      <c r="C52" t="s">
        <v>289</v>
      </c>
      <c r="G52" t="s">
        <v>33</v>
      </c>
    </row>
    <row r="53" spans="1:12" ht="15">
      <c r="A53">
        <v>52</v>
      </c>
      <c r="B53" s="33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3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3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3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3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3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3" t="s">
        <v>324</v>
      </c>
      <c r="C59" t="s">
        <v>325</v>
      </c>
      <c r="G59" t="s">
        <v>33</v>
      </c>
    </row>
    <row r="60" spans="1:12" ht="15">
      <c r="A60">
        <v>59</v>
      </c>
      <c r="B60" s="33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3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3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3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3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3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3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3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3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3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3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3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3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3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3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3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3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3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3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3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3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3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3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3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3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3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3" t="s">
        <v>446</v>
      </c>
      <c r="C86" t="s">
        <v>447</v>
      </c>
      <c r="G86" t="s">
        <v>33</v>
      </c>
    </row>
    <row r="87" spans="1:7" ht="15">
      <c r="A87">
        <v>86</v>
      </c>
      <c r="B87" s="33" t="s">
        <v>448</v>
      </c>
      <c r="C87" t="s">
        <v>449</v>
      </c>
      <c r="G87" t="s">
        <v>33</v>
      </c>
    </row>
    <row r="88" spans="1:13" ht="15">
      <c r="A88">
        <v>87</v>
      </c>
      <c r="B88" s="33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3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3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3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3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3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3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3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3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3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3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3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3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3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3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3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3" t="s">
        <v>530</v>
      </c>
      <c r="C104" t="s">
        <v>531</v>
      </c>
      <c r="G104" t="s">
        <v>33</v>
      </c>
    </row>
    <row r="105" spans="1:13" ht="15">
      <c r="A105">
        <v>104</v>
      </c>
      <c r="B105" s="33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3" t="s">
        <v>574</v>
      </c>
      <c r="C106" t="s">
        <v>575</v>
      </c>
      <c r="D106" t="s">
        <v>576</v>
      </c>
      <c r="E106" t="s">
        <v>577</v>
      </c>
      <c r="F106" t="s">
        <v>38</v>
      </c>
      <c r="G106" t="s">
        <v>33</v>
      </c>
      <c r="H106" t="s">
        <v>580</v>
      </c>
      <c r="I106" t="s">
        <v>578</v>
      </c>
      <c r="J106">
        <v>24902750</v>
      </c>
      <c r="L106" s="59" t="s">
        <v>579</v>
      </c>
    </row>
    <row r="107" spans="1:11" ht="15.75" customHeight="1">
      <c r="A107">
        <v>106</v>
      </c>
      <c r="B107" s="33" t="s">
        <v>582</v>
      </c>
      <c r="C107" t="s">
        <v>581</v>
      </c>
      <c r="D107" s="98" t="s">
        <v>583</v>
      </c>
      <c r="E107" t="s">
        <v>584</v>
      </c>
      <c r="G107" t="s">
        <v>33</v>
      </c>
      <c r="I107" t="s">
        <v>578</v>
      </c>
      <c r="K107" t="s">
        <v>585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pborquez@integrity.cl 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2015-03-12T17:31:53Z</cp:lastPrinted>
  <dcterms:created xsi:type="dcterms:W3CDTF">2013-07-12T05:01:37Z</dcterms:created>
  <dcterms:modified xsi:type="dcterms:W3CDTF">2015-03-12T17:32:04Z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