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<sst xmlns="http://schemas.openxmlformats.org/spreadsheetml/2006/main" count="817" uniqueCount="589">
  <si>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</si>
  <si>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</si>
  <si>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</si>
  <si>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</si>
  <si>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</si>
  <si>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</si>
  <si>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</si>
  <si>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</si>
  <si>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</si>
  <si>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</si>
  <si>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</si>
  <si>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</si>
  <si>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</si>
  <si>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</si>
  <si>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</si>
  <si>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</si>
  <si>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</si>
  <si>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</si>
  <si>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</si>
  <si>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</si>
  <si>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</si>
  <si>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</si>
  <si>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</si>
  <si>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</si>
  <si>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</si>
  <si>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</si>
  <si>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</si>
  <si>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</si>
  <si>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</si>
  <si>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</si>
  <si>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</si>
  <si>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</si>
  <si>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</si>
  <si>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</si>
  <si>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</si>
  <si>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</si>
  <si>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</si>
  <si>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</si>
  <si>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</si>
  <si>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</si>
  <si>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</si>
  <si>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</si>
  <si>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</si>
  <si>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</si>
  <si>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</si>
  <si>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</si>
  <si>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</si>
  <si>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</si>
  <si>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</si>
  <si>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</si>
  <si>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</si>
  <si>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</si>
  <si>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</si>
  <si>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</si>
  <si>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</si>
  <si>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</si>
  <si>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</si>
  <si>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</si>
  <si>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</si>
  <si>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</si>
  <si>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</si>
  <si>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</si>
  <si>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</si>
  <si>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</si>
  <si>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</si>
  <si>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</si>
  <si>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</si>
  <si>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</si>
  <si>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</si>
  <si>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</si>
  <si>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</si>
  <si>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</si>
  <si>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</si>
  <si>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</si>
  <si>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</si>
  <si>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</si>
  <si>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</si>
  <si>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</si>
  <si>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</si>
  <si>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</si>
  <si>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</si>
  <si>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</si>
  <si>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</si>
  <si>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</si>
  <si>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</si>
  <si>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</si>
  <si>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</si>
  <si>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</si>
  <si>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</si>
  <si>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</si>
  <si>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</si>
  <si>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</si>
  <si>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</si>
  <si>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</si>
  <si>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</si>
  <si>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</si>
  <si>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</si>
  <si>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</si>
  <si>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</si>
  <si>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</si>
  <si>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</si>
  <si>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</si>
  <si>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</si>
  <si>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</si>
  <si>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</si>
  <si>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</si>
  <si>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</si>
  <si>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</si>
  <si>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</si>
  <si>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</si>
  <si>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</si>
  <si>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</si>
  <si>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</si>
  <si>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</si>
  <si>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</si>
  <si>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</si>
  <si>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</si>
  <si>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</si>
  <si>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</si>
  <si>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</si>
  <si>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</si>
  <si>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</si>
  <si>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</si>
  <si>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</si>
  <si>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</si>
  <si>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</si>
  <si>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</si>
  <si>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</si>
  <si>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</si>
  <si>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</si>
  <si>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</si>
  <si>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</si>
  <si>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</si>
  <si>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</si>
  <si>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</si>
  <si>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</si>
  <si>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</si>
  <si>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</si>
  <si>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</si>
  <si>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</si>
  <si>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</si>
  <si>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</si>
  <si>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</si>
  <si>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</si>
  <si>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</si>
  <si>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</si>
  <si>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</si>
  <si>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</si>
  <si>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</si>
  <si>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</si>
  <si>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</si>
  <si>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</si>
  <si>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</si>
  <si>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</si>
  <si>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</si>
  <si>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</si>
  <si>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</si>
  <si>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</si>
  <si>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</si>
  <si>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</si>
  <si>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</si>
  <si>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</si>
  <si>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</si>
  <si>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</si>
  <si>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</si>
  <si>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</si>
  <si>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</si>
  <si>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</si>
  <si>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</si>
  <si>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</si>
  <si>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</si>
  <si>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</si>
  <si>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</si>
  <si>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</si>
  <si>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</si>
  <si>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</si>
  <si>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</si>
  <si>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</si>
  <si>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</si>
  <si>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</si>
  <si>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</si>
  <si>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</si>
  <si>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</si>
  <si>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</si>
  <si>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</si>
  <si>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</si>
  <si>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</si>
  <si>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</si>
  <si>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</si>
  <si>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</si>
  <si>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</si>
  <si>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</si>
  <si>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</si>
  <si>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</si>
  <si>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</si>
  <si>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</si>
  <si>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</si>
  <si>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</si>
  <si>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</si>
  <si>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</si>
  <si>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</si>
  <si>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</si>
  <si>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</si>
  <si>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</si>
  <si>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</si>
  <si>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</si>
  <si>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</si>
  <si>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</si>
  <si>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</si>
  <si>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</si>
  <si>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</si>
  <si>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</si>
  <si>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</si>
  <si>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</si>
  <si>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</si>
  <si>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</si>
  <si>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</si>
  <si>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</si>
  <si>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</si>
  <si>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</si>
  <si>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</si>
  <si>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</si>
  <si>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</si>
  <si>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</si>
  <si>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</si>
  <si>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</si>
  <si>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</si>
  <si>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</si>
  <si>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</si>
  <si>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</si>
  <si>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</si>
  <si>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</si>
  <si>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</si>
  <si>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</si>
  <si>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</si>
  <si>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</si>
  <si>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</si>
  <si>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</si>
  <si>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</si>
  <si>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</si>
  <si>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</si>
  <si>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</si>
  <si>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</si>
  <si>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</si>
  <si>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</si>
  <si>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</si>
  <si>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</si>
  <si>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</si>
  <si>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</si>
  <si>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</si>
  <si>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</si>
  <si>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</si>
  <si>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</si>
  <si>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</si>
  <si>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</si>
  <si>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</si>
  <si>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</si>
  <si>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</si>
  <si>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</si>
  <si>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</si>
  <si>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</si>
  <si>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</si>
  <si>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</si>
  <si>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</si>
  <si>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</si>
  <si>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</si>
  <si>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</si>
  <si>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</si>
  <si>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</si>
  <si>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</si>
  <si>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</si>
  <si>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</si>
  <si>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</si>
  <si>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</si>
  <si>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</si>
  <si>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</si>
  <si>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</si>
  <si>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</si>
  <si>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</si>
  <si>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</si>
  <si>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</si>
  <si>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</si>
  <si>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</si>
  <si>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</si>
  <si>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</si>
  <si>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</si>
  <si>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</si>
  <si>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</si>
  <si>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</si>
  <si>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</si>
  <si>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</si>
  <si>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</si>
  <si>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</si>
  <si>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</si>
  <si>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</si>
  <si>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</si>
  <si>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</si>
  <si>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</si>
  <si>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</si>
  <si>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</si>
  <si>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</si>
  <si>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</si>
  <si>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</si>
  <si>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</si>
  <si>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</si>
  <si>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</si>
  <si>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</si>
  <si>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</si>
  <si>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</si>
  <si>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</si>
  <si>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</si>
  <si>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</si>
  <si>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</si>
  <si>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</si>
  <si>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</si>
  <si>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</si>
  <si>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</si>
  <si>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</si>
  <si>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</si>
  <si>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</si>
  <si>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</si>
  <si>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</si>
  <si>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</si>
  <si>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</si>
  <si>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</si>
  <si>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</si>
  <si>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</si>
  <si>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</si>
  <si>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</si>
  <si>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</si>
  <si>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</si>
  <si>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</si>
  <si>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</si>
  <si>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</si>
  <si>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</si>
  <si>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</si>
  <si>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</si>
  <si>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</si>
  <si>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</si>
  <si>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</si>
  <si>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</si>
  <si>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</si>
  <si>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</si>
  <si>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</si>
  <si>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</si>
  <si>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</si>
  <si>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</si>
  <si>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</si>
  <si>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</si>
  <si>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</si>
  <si>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</si>
  <si>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</si>
  <si>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</si>
  <si>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</si>
  <si>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</si>
  <si>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</si>
  <si>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</si>
  <si>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</si>
  <si>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</si>
  <si>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</si>
  <si>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</si>
  <si>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</si>
  <si>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</si>
  <si>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</si>
  <si>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</si>
  <si>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</si>
  <si>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</si>
  <si>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</si>
  <si>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</si>
  <si>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</si>
  <si>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</si>
  <si>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</si>
  <si>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</si>
  <si>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</si>
  <si>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</si>
  <si>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</si>
  <si>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</si>
  <si>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</si>
  <si>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</si>
  <si>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</si>
  <si>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</si>
  <si>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</si>
  <si>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</si>
  <si>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</si>
  <si>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</si>
  <si>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</si>
  <si>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</si>
  <si>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</si>
  <si>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</si>
  <si>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</si>
  <si>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</si>
  <si>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</si>
  <si>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</si>
  <si>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</si>
  <si>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</si>
  <si>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</si>
  <si>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</si>
  <si>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</si>
  <si>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</si>
  <si>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</si>
  <si>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</si>
  <si>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</si>
  <si>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</si>
  <si>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</si>
  <si>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</si>
  <si>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</si>
  <si>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</si>
  <si>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</si>
  <si>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</si>
  <si>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</si>
  <si>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</si>
  <si>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</si>
  <si>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</si>
  <si>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</si>
  <si>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</si>
  <si>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</si>
  <si>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</si>
  <si>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</si>
  <si>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</si>
  <si>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</si>
  <si>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</si>
  <si>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</si>
  <si>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</si>
  <si>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</si>
  <si>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</si>
  <si>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</si>
  <si>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</si>
  <si>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</si>
  <si>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</si>
  <si>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</si>
  <si>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</si>
  <si>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</si>
  <si>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</si>
  <si>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</si>
  <si>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</si>
  <si>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</si>
  <si>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</si>
  <si>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</si>
  <si>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</si>
  <si>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</si>
  <si>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</si>
  <si>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</si>
  <si>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</si>
  <si>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</si>
  <si>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</si>
  <si>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</si>
  <si>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</si>
  <si>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</si>
  <si>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</si>
  <si>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</si>
  <si>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</si>
  <si>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</si>
  <si>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</si>
  <si>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</si>
  <si>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</si>
  <si>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</si>
  <si>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</si>
  <si>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</si>
  <si>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</si>
  <si>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</si>
  <si>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</si>
  <si>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</si>
  <si>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</si>
  <si>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</si>
  <si>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</si>
  <si>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</si>
  <si>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</si>
  <si>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</si>
  <si>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</si>
  <si>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</si>
  <si>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</si>
  <si>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</si>
  <si>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</si>
  <si>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</si>
  <si>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</si>
  <si>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</si>
  <si>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</si>
  <si>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</si>
  <si>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</si>
  <si>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</si>
  <si>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</si>
  <si>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</si>
  <si>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</si>
  <si>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</si>
  <si>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</si>
  <si>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</si>
  <si>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</si>
  <si>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</si>
  <si>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</si>
  <si>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</si>
  <si>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</si>
  <si>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</si>
  <si>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</si>
  <si>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</si>
  <si>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</si>
  <si>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</si>
  <si>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</si>
  <si>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</si>
  <si>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</si>
  <si>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</si>
  <si>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</si>
  <si>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</si>
  <si>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</si>
  <si>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</si>
  <si>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</si>
  <si>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</si>
  <si>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</si>
  <si>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</si>
  <si>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</si>
  <si>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</si>
  <si>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</si>
  <si>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</si>
  <si>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</si>
  <si>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</si>
  <si>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</si>
  <si>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</si>
  <si>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</si>
  <si>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</si>
  <si>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</si>
  <si>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</si>
  <si>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</si>
  <si>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</si>
  <si>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</si>
  <si>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</si>
  <si>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</si>
  <si>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</si>
  <si>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</si>
  <si>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</si>
  <si>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</si>
  <si>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</si>
  <si>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</si>
  <si>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</si>
  <si>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</si>
  <si>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</si>
  <si>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</si>
  <si>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</si>
  <si>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</si>
  <si>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</si>
  <si>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</si>
  <si>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</si>
  <si>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</si>
  <si>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</si>
  <si>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</si>
  <si>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</si>
  <si>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</si>
  <si>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</si>
  <si>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</si>
  <si>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</si>
  <si>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</si>
  <si>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</si>
  <si>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</si>
  <si>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</si>
  <si>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</si>
  <si>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</si>
  <si>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</si>
  <si>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</si>
  <si>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</si>
  <si>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</si>
  <si>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</si>
  <si>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</si>
  <si>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</si>
  <si>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</si>
  <si>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</si>
  <si>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</si>
  <si>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</si>
  <si>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</si>
  <si>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</si>
  <si>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</si>
  <si>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</si>
  <si>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</si>
  <si>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</si>
  <si>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</si>
  <si>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</si>
  <si>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</si>
  <si>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</si>
  <si>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</si>
  <si>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</si>
  <si>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</si>
  <si>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</si>
  <si>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</si>
  <si>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78.038.140-K</t>
  </si>
  <si>
    <t>Maria Hernandez</t>
  </si>
  <si>
    <t>30 días OC</t>
  </si>
  <si>
    <t>Ingenieria</t>
  </si>
  <si>
    <t>INGENIERIA INDUSTRIAL SAME LTDA</t>
  </si>
  <si>
    <t>Gabriel Cucoch</t>
  </si>
  <si>
    <t>ENTREGA INMEDIATA SALVO VENTA PREVIA</t>
  </si>
  <si>
    <t>AYAGON</t>
  </si>
  <si>
    <t>COPLA DE ACERO AL CARBONO 11/4" 3000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</si>
</sst>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7" xfId="0" applyFont="1" applyFill="1" applyBorder="1" applyAlignment="1" applyProtection="1">
      <alignment horizontal="right"/>
      <protection locked="0"/>
    </xf>
    <xf numFmtId="1" fontId="51" fillId="33" borderId="28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29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9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31" xfId="0" applyFont="1" applyFill="1" applyBorder="1" applyAlignment="1" applyProtection="1">
      <alignment/>
      <protection locked="0"/>
    </xf>
    <xf numFmtId="0" fontId="51" fillId="33" borderId="32" xfId="0" applyFont="1" applyFill="1" applyBorder="1" applyAlignment="1" applyProtection="1">
      <alignment horizontal="right" vertical="center"/>
      <protection locked="0"/>
    </xf>
    <xf numFmtId="0" fontId="51" fillId="33" borderId="25" xfId="0" applyFont="1" applyFill="1" applyBorder="1" applyAlignment="1" applyProtection="1">
      <alignment horizontal="right" vertical="center"/>
      <protection locked="0"/>
    </xf>
    <xf numFmtId="0" fontId="51" fillId="33" borderId="33" xfId="0" applyFont="1" applyFill="1" applyBorder="1" applyAlignment="1" applyProtection="1">
      <alignment horizontal="right"/>
      <protection locked="0"/>
    </xf>
    <xf numFmtId="1" fontId="51" fillId="33" borderId="34" xfId="0" applyNumberFormat="1" applyFont="1" applyFill="1" applyBorder="1" applyAlignment="1" applyProtection="1">
      <alignment horizontal="center"/>
      <protection/>
    </xf>
    <xf numFmtId="173" fontId="53" fillId="0" borderId="13" xfId="45" applyNumberFormat="1" applyFont="1" applyFill="1" applyBorder="1" applyAlignment="1" applyProtection="1">
      <alignment horizontal="center" vertical="center"/>
      <protection locked="0"/>
    </xf>
    <xf numFmtId="0" fontId="25" fillId="33" borderId="14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5" fillId="33" borderId="25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left" vertical="center" wrapText="1"/>
      <protection locked="0"/>
    </xf>
    <xf numFmtId="0" fontId="25" fillId="33" borderId="0" xfId="0" applyFont="1" applyFill="1" applyBorder="1" applyAlignment="1" applyProtection="1">
      <alignment horizontal="center" vertical="center"/>
      <protection locked="0"/>
    </xf>
    <xf numFmtId="172" fontId="25" fillId="33" borderId="0" xfId="0" applyNumberFormat="1" applyFont="1" applyFill="1" applyBorder="1" applyAlignment="1" applyProtection="1">
      <alignment horizontal="center" vertical="center"/>
      <protection locked="0"/>
    </xf>
    <xf numFmtId="14" fontId="25" fillId="0" borderId="12" xfId="45" applyNumberFormat="1" applyFont="1" applyFill="1" applyBorder="1" applyAlignment="1" applyProtection="1">
      <alignment horizontal="center"/>
      <protection locked="0"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33" borderId="11" xfId="0" applyFont="1" applyFill="1" applyBorder="1" applyAlignment="1" applyProtection="1">
      <alignment/>
      <protection locked="0"/>
    </xf>
    <xf numFmtId="0" fontId="27" fillId="33" borderId="11" xfId="0" applyFont="1" applyFill="1" applyBorder="1" applyAlignment="1" applyProtection="1">
      <alignment horizontal="center"/>
      <protection locked="0"/>
    </xf>
    <xf numFmtId="174" fontId="27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left"/>
      <protection locked="0"/>
    </xf>
    <xf numFmtId="0" fontId="27" fillId="33" borderId="0" xfId="0" applyFont="1" applyFill="1" applyBorder="1" applyAlignment="1" applyProtection="1">
      <alignment horizontal="left"/>
      <protection/>
    </xf>
    <xf numFmtId="174" fontId="27" fillId="0" borderId="0" xfId="0" applyNumberFormat="1" applyFont="1" applyFill="1" applyBorder="1" applyAlignment="1" applyProtection="1">
      <alignment/>
      <protection/>
    </xf>
    <xf numFmtId="0" fontId="27" fillId="33" borderId="15" xfId="45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  <xf numFmtId="172" fontId="27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25" xfId="0" applyFont="1" applyFill="1" applyBorder="1" applyAlignment="1" applyProtection="1">
      <alignment/>
      <protection locked="0"/>
    </xf>
    <xf numFmtId="0" fontId="27" fillId="33" borderId="25" xfId="0" applyFont="1" applyFill="1" applyBorder="1" applyAlignment="1" applyProtection="1">
      <alignment/>
      <protection locked="0"/>
    </xf>
    <xf numFmtId="172" fontId="27" fillId="33" borderId="31" xfId="0" applyNumberFormat="1" applyFont="1" applyFill="1" applyBorder="1" applyAlignment="1" applyProtection="1">
      <alignment horizontal="left" vertic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36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33" borderId="35" xfId="0" applyNumberFormat="1" applyFont="1" applyFill="1" applyBorder="1" applyAlignment="1" applyProtection="1">
      <alignment horizontal="center"/>
      <protection locked="0"/>
    </xf>
    <xf numFmtId="0" fontId="26" fillId="33" borderId="35" xfId="0" applyFont="1" applyFill="1" applyBorder="1" applyAlignment="1" applyProtection="1">
      <alignment horizontal="center"/>
      <protection locked="0"/>
    </xf>
    <xf numFmtId="174" fontId="26" fillId="33" borderId="35" xfId="0" applyNumberFormat="1" applyFont="1" applyFill="1" applyBorder="1" applyAlignment="1" applyProtection="1">
      <alignment horizontal="center"/>
      <protection/>
    </xf>
    <xf numFmtId="174" fontId="26" fillId="33" borderId="35" xfId="0" applyNumberFormat="1" applyFont="1" applyFill="1" applyBorder="1" applyAlignment="1" applyProtection="1">
      <alignment horizontal="center"/>
      <protection locked="0"/>
    </xf>
    <xf numFmtId="174" fontId="26" fillId="33" borderId="12" xfId="0" applyNumberFormat="1" applyFont="1" applyFill="1" applyBorder="1" applyAlignment="1" applyProtection="1">
      <alignment horizontal="center"/>
      <protection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/>
      <protection locked="0"/>
    </xf>
    <xf numFmtId="174" fontId="26" fillId="33" borderId="37" xfId="0" applyNumberFormat="1" applyFont="1" applyFill="1" applyBorder="1" applyAlignment="1" applyProtection="1">
      <alignment horizontal="center"/>
      <protection/>
    </xf>
    <xf numFmtId="174" fontId="26" fillId="33" borderId="37" xfId="0" applyNumberFormat="1" applyFont="1" applyFill="1" applyBorder="1" applyAlignment="1" applyProtection="1">
      <alignment horizontal="center"/>
      <protection locked="0"/>
    </xf>
    <xf numFmtId="174" fontId="26" fillId="33" borderId="15" xfId="0" applyNumberFormat="1" applyFont="1" applyFill="1" applyBorder="1" applyAlignment="1" applyProtection="1">
      <alignment horizontal="center"/>
      <protection/>
    </xf>
    <xf numFmtId="0" fontId="28" fillId="33" borderId="14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31" xfId="0" applyFont="1" applyFill="1" applyBorder="1" applyAlignment="1" applyProtection="1">
      <alignment/>
      <protection locked="0"/>
    </xf>
    <xf numFmtId="174" fontId="26" fillId="33" borderId="38" xfId="0" applyNumberFormat="1" applyFont="1" applyFill="1" applyBorder="1" applyAlignment="1" applyProtection="1">
      <alignment horizontal="center"/>
      <protection/>
    </xf>
    <xf numFmtId="174" fontId="26" fillId="33" borderId="38" xfId="0" applyNumberFormat="1" applyFont="1" applyFill="1" applyBorder="1" applyAlignment="1" applyProtection="1">
      <alignment horizontal="center"/>
      <protection locked="0"/>
    </xf>
    <xf numFmtId="174" fontId="26" fillId="33" borderId="31" xfId="0" applyNumberFormat="1" applyFont="1" applyFill="1" applyBorder="1" applyAlignment="1" applyProtection="1">
      <alignment horizontal="center"/>
      <protection/>
    </xf>
    <xf numFmtId="0" fontId="54" fillId="33" borderId="37" xfId="0" applyNumberFormat="1" applyFont="1" applyFill="1" applyBorder="1" applyAlignment="1" applyProtection="1">
      <alignment horizontal="center"/>
      <protection locked="0"/>
    </xf>
    <xf numFmtId="0" fontId="49" fillId="34" borderId="0" xfId="0" applyFont="1" applyFill="1" applyBorder="1" applyAlignment="1" applyProtection="1">
      <alignment horizontal="center"/>
      <protection locked="0"/>
    </xf>
    <xf numFmtId="0" fontId="50" fillId="34" borderId="0" xfId="0" applyFont="1" applyFill="1" applyAlignment="1" applyProtection="1">
      <alignment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74" fontId="27" fillId="33" borderId="0" xfId="0" applyNumberFormat="1" applyFont="1" applyFill="1" applyBorder="1" applyAlignment="1" applyProtection="1">
      <alignment horizontal="left"/>
      <protection/>
    </xf>
    <xf numFmtId="174" fontId="27" fillId="33" borderId="15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M3" sqref="M3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58">
        <v>2335</v>
      </c>
      <c r="K2" s="7"/>
      <c r="L2" s="7"/>
    </row>
    <row r="3" spans="2:12" ht="7.5" customHeight="1" thickBot="1">
      <c r="B3" s="59"/>
      <c r="C3" s="60"/>
      <c r="D3" s="61"/>
      <c r="E3" s="60"/>
      <c r="F3" s="62"/>
      <c r="G3" s="63"/>
      <c r="H3" s="63"/>
      <c r="I3" s="64"/>
      <c r="J3" s="65"/>
      <c r="K3" s="7"/>
      <c r="L3" s="7"/>
    </row>
    <row r="4" spans="2:11" ht="15">
      <c r="B4" s="66" t="s">
        <v>6</v>
      </c>
      <c r="C4" s="67"/>
      <c r="D4" s="68" t="s">
        <v>580</v>
      </c>
      <c r="E4" s="67" t="s">
        <v>12</v>
      </c>
      <c r="F4" s="69"/>
      <c r="G4" s="69"/>
      <c r="H4" s="70"/>
      <c r="I4" s="67" t="s">
        <v>9</v>
      </c>
      <c r="J4" s="71">
        <f>VLOOKUP(D4,CLIENTES,10,FALSE)</f>
        <v>0</v>
      </c>
      <c r="K4" s="14"/>
    </row>
    <row r="5" spans="2:11" ht="15">
      <c r="B5" s="72"/>
      <c r="C5" s="73"/>
      <c r="D5" s="74"/>
      <c r="E5" s="121">
        <f>VLOOKUP(D4,CLIENTES,4,FALSE)</f>
        <v>0</v>
      </c>
      <c r="F5" s="121"/>
      <c r="G5" s="121"/>
      <c r="H5" s="121"/>
      <c r="I5" s="121"/>
      <c r="J5" s="122"/>
      <c r="K5" s="14"/>
    </row>
    <row r="6" spans="2:10" ht="17.25" customHeight="1">
      <c r="B6" s="72" t="s">
        <v>27</v>
      </c>
      <c r="C6" s="73"/>
      <c r="D6" s="75" t="str">
        <f>VLOOKUP(D4,CLIENTES,2,FALSE)</f>
        <v>INGENIERIA INDUSTRIAL SAME LTDA</v>
      </c>
      <c r="E6" s="73" t="s">
        <v>7</v>
      </c>
      <c r="F6" s="121">
        <f>VLOOKUP(D4,CLIENTES,5,FALSE)</f>
        <v>0</v>
      </c>
      <c r="G6" s="121"/>
      <c r="H6" s="121"/>
      <c r="I6" s="76">
        <f>VLOOKUP(D4,CLIENTES,11,FALSE)</f>
        <v>0</v>
      </c>
      <c r="J6" s="77"/>
    </row>
    <row r="7" spans="2:10" ht="15">
      <c r="B7" s="72" t="s">
        <v>25</v>
      </c>
      <c r="C7" s="73"/>
      <c r="D7" s="75" t="str">
        <f>VLOOKUP(D4,CLIENTES,3,FALSE)</f>
        <v>Ingenieria</v>
      </c>
      <c r="E7" s="73" t="s">
        <v>8</v>
      </c>
      <c r="F7" s="121" t="str">
        <f>VLOOKUP(D4,CLIENTES,6,FALSE)</f>
        <v>STGO</v>
      </c>
      <c r="G7" s="121"/>
      <c r="H7" s="121"/>
      <c r="I7" s="73" t="s">
        <v>26</v>
      </c>
      <c r="J7" s="78" t="str">
        <f>VLOOKUP(D4,CLIENTES,8,FALSE)</f>
        <v>Maria Hernandez</v>
      </c>
    </row>
    <row r="8" spans="2:12" ht="15.75" thickBot="1">
      <c r="B8" s="119" t="s">
        <v>28</v>
      </c>
      <c r="C8" s="120"/>
      <c r="D8" s="75" t="str">
        <f>VLOOKUP(D4,CLIENTES,7,FALSE)</f>
        <v>30 días OC</v>
      </c>
      <c r="E8" s="73" t="s">
        <v>11</v>
      </c>
      <c r="F8" s="121" t="str">
        <f>VLOOKUP(D4,CLIENTES,12,FALSE)</f>
        <v>Gabriel Cucoch</v>
      </c>
      <c r="G8" s="121"/>
      <c r="H8" s="121"/>
      <c r="I8" s="73" t="s">
        <v>14</v>
      </c>
      <c r="J8" s="79">
        <f ca="1">TODAY()</f>
        <v>42053</v>
      </c>
      <c r="K8" s="14"/>
      <c r="L8" s="14"/>
    </row>
    <row r="9" spans="2:18" ht="16.5" thickBot="1" thickTop="1">
      <c r="B9" s="80"/>
      <c r="C9" s="81"/>
      <c r="D9" s="82"/>
      <c r="E9" s="81"/>
      <c r="F9" s="82"/>
      <c r="G9" s="82"/>
      <c r="H9" s="82"/>
      <c r="I9" s="81"/>
      <c r="J9" s="83"/>
      <c r="K9" s="14"/>
      <c r="L9" s="14"/>
      <c r="P9" s="15"/>
      <c r="Q9" s="16" t="s">
        <v>21</v>
      </c>
      <c r="R9" s="17" t="s">
        <v>22</v>
      </c>
    </row>
    <row r="10" spans="2:18" ht="15.75" thickBot="1">
      <c r="B10" s="84" t="s">
        <v>1</v>
      </c>
      <c r="C10" s="113" t="s">
        <v>24</v>
      </c>
      <c r="D10" s="114"/>
      <c r="E10" s="115"/>
      <c r="F10" s="85" t="s">
        <v>0</v>
      </c>
      <c r="G10" s="86" t="s">
        <v>23</v>
      </c>
      <c r="H10" s="86" t="s">
        <v>15</v>
      </c>
      <c r="I10" s="87" t="s">
        <v>13</v>
      </c>
      <c r="J10" s="88" t="s">
        <v>2</v>
      </c>
      <c r="K10" s="18" t="s">
        <v>18</v>
      </c>
      <c r="L10" s="19" t="s">
        <v>587</v>
      </c>
      <c r="M10" s="19"/>
      <c r="N10" s="111"/>
      <c r="O10" s="19"/>
      <c r="P10" s="20" t="s">
        <v>16</v>
      </c>
      <c r="Q10" s="19" t="s">
        <v>19</v>
      </c>
      <c r="R10" s="21" t="s">
        <v>20</v>
      </c>
    </row>
    <row r="11" spans="2:18" ht="15">
      <c r="B11" s="89">
        <v>1</v>
      </c>
      <c r="C11" s="116" t="s">
        <v>588</v>
      </c>
      <c r="D11" s="117"/>
      <c r="E11" s="118"/>
      <c r="F11" s="90">
        <v>2</v>
      </c>
      <c r="G11" s="90" t="s">
        <v>23</v>
      </c>
      <c r="H11" s="91">
        <f>+R11</f>
        <v>4536</v>
      </c>
      <c r="I11" s="92"/>
      <c r="J11" s="93">
        <f aca="true" t="shared" si="0" ref="J11:J28">F11*H11*(1-I11/100)</f>
        <v>9072</v>
      </c>
      <c r="K11" s="22">
        <v>1</v>
      </c>
      <c r="L11" s="23">
        <v>2835</v>
      </c>
      <c r="M11" s="23"/>
      <c r="N11" s="112"/>
      <c r="O11" s="23"/>
      <c r="P11" s="24">
        <v>1.6</v>
      </c>
      <c r="Q11" s="25">
        <f>+L11</f>
        <v>2835</v>
      </c>
      <c r="R11" s="28">
        <f>Q11*P11</f>
        <v>4536</v>
      </c>
    </row>
    <row r="12" spans="2:18" ht="15">
      <c r="B12" s="94"/>
      <c r="C12" s="95"/>
      <c r="D12" s="96"/>
      <c r="E12" s="97"/>
      <c r="F12" s="98"/>
      <c r="G12" s="99"/>
      <c r="H12" s="100"/>
      <c r="I12" s="101"/>
      <c r="J12" s="102"/>
      <c r="K12" s="22">
        <v>2</v>
      </c>
      <c r="L12" s="23"/>
      <c r="M12" s="23"/>
      <c r="N12" s="112"/>
      <c r="O12" s="23"/>
      <c r="P12" s="24">
        <v>1.5</v>
      </c>
      <c r="Q12" s="25">
        <f>+N12</f>
        <v>0</v>
      </c>
      <c r="R12" s="28">
        <f aca="true" t="shared" si="1" ref="R12:R28">Q12*P12</f>
        <v>0</v>
      </c>
    </row>
    <row r="13" spans="2:18" ht="15">
      <c r="B13" s="94"/>
      <c r="C13" s="95"/>
      <c r="D13" s="96"/>
      <c r="E13" s="97"/>
      <c r="F13" s="98"/>
      <c r="G13" s="99"/>
      <c r="H13" s="100"/>
      <c r="I13" s="101"/>
      <c r="J13" s="102"/>
      <c r="K13" s="22">
        <v>3</v>
      </c>
      <c r="L13" s="23"/>
      <c r="M13" s="23"/>
      <c r="N13" s="112"/>
      <c r="O13" s="23"/>
      <c r="P13" s="24">
        <v>1.5</v>
      </c>
      <c r="Q13" s="25">
        <f>+N13</f>
        <v>0</v>
      </c>
      <c r="R13" s="28">
        <f t="shared" si="1"/>
        <v>0</v>
      </c>
    </row>
    <row r="14" spans="2:18" ht="15">
      <c r="B14" s="94"/>
      <c r="C14" s="103"/>
      <c r="D14" s="96"/>
      <c r="E14" s="97"/>
      <c r="F14" s="98"/>
      <c r="G14" s="99"/>
      <c r="H14" s="100"/>
      <c r="I14" s="101"/>
      <c r="J14" s="102"/>
      <c r="K14" s="22">
        <v>4</v>
      </c>
      <c r="L14" s="23"/>
      <c r="M14" s="23"/>
      <c r="N14" s="112"/>
      <c r="O14" s="23"/>
      <c r="P14" s="24">
        <v>1.5</v>
      </c>
      <c r="Q14" s="25">
        <f>+N14</f>
        <v>0</v>
      </c>
      <c r="R14" s="28">
        <f t="shared" si="1"/>
        <v>0</v>
      </c>
    </row>
    <row r="15" spans="2:18" ht="15">
      <c r="B15" s="94"/>
      <c r="C15" s="103"/>
      <c r="D15" s="96"/>
      <c r="E15" s="97"/>
      <c r="F15" s="98"/>
      <c r="G15" s="99"/>
      <c r="H15" s="100"/>
      <c r="I15" s="101"/>
      <c r="J15" s="102"/>
      <c r="K15" s="22">
        <v>5</v>
      </c>
      <c r="L15" s="23"/>
      <c r="M15" s="23"/>
      <c r="N15" s="112"/>
      <c r="O15" s="23"/>
      <c r="P15" s="24">
        <v>1.5</v>
      </c>
      <c r="Q15" s="25"/>
      <c r="R15" s="28">
        <f t="shared" si="1"/>
        <v>0</v>
      </c>
    </row>
    <row r="16" spans="2:18" ht="15">
      <c r="B16" s="110"/>
      <c r="C16" s="95"/>
      <c r="D16" s="96"/>
      <c r="E16" s="97"/>
      <c r="F16" s="98"/>
      <c r="G16" s="99"/>
      <c r="H16" s="100"/>
      <c r="I16" s="101"/>
      <c r="J16" s="102"/>
      <c r="K16" s="22">
        <v>6</v>
      </c>
      <c r="L16" s="23"/>
      <c r="M16" s="23"/>
      <c r="N16" s="23"/>
      <c r="O16" s="23"/>
      <c r="P16" s="24">
        <v>1.5</v>
      </c>
      <c r="Q16" s="25"/>
      <c r="R16" s="28">
        <f t="shared" si="1"/>
        <v>0</v>
      </c>
    </row>
    <row r="17" spans="2:18" ht="15">
      <c r="B17" s="110">
        <v>7</v>
      </c>
      <c r="C17" s="95"/>
      <c r="D17" s="96"/>
      <c r="E17" s="97"/>
      <c r="F17" s="98"/>
      <c r="G17" s="99"/>
      <c r="H17" s="100">
        <f aca="true" t="shared" si="2" ref="H17:H28">VLOOKUP(B17,COTIZADO,8,FALSE)</f>
        <v>0</v>
      </c>
      <c r="I17" s="101">
        <v>0</v>
      </c>
      <c r="J17" s="102">
        <f t="shared" si="0"/>
        <v>0</v>
      </c>
      <c r="K17" s="22">
        <v>7</v>
      </c>
      <c r="L17" s="23"/>
      <c r="M17" s="23"/>
      <c r="N17" s="23"/>
      <c r="O17" s="23"/>
      <c r="P17" s="24">
        <v>1.5</v>
      </c>
      <c r="Q17" s="25"/>
      <c r="R17" s="28">
        <f t="shared" si="1"/>
        <v>0</v>
      </c>
    </row>
    <row r="18" spans="2:18" ht="15">
      <c r="B18" s="110">
        <v>8</v>
      </c>
      <c r="C18" s="95"/>
      <c r="D18" s="96"/>
      <c r="E18" s="97"/>
      <c r="F18" s="98"/>
      <c r="G18" s="99"/>
      <c r="H18" s="100">
        <f t="shared" si="2"/>
        <v>0</v>
      </c>
      <c r="I18" s="101">
        <v>0</v>
      </c>
      <c r="J18" s="102">
        <f t="shared" si="0"/>
        <v>0</v>
      </c>
      <c r="K18" s="22">
        <v>8</v>
      </c>
      <c r="L18" s="23"/>
      <c r="M18" s="23"/>
      <c r="N18" s="23"/>
      <c r="O18" s="23"/>
      <c r="P18" s="24">
        <v>1.5</v>
      </c>
      <c r="Q18" s="25"/>
      <c r="R18" s="28">
        <f t="shared" si="1"/>
        <v>0</v>
      </c>
    </row>
    <row r="19" spans="2:18" ht="15">
      <c r="B19" s="110">
        <v>9</v>
      </c>
      <c r="C19" s="95"/>
      <c r="D19" s="96"/>
      <c r="E19" s="97"/>
      <c r="F19" s="98"/>
      <c r="G19" s="99"/>
      <c r="H19" s="100">
        <f t="shared" si="2"/>
        <v>0</v>
      </c>
      <c r="I19" s="101">
        <v>0</v>
      </c>
      <c r="J19" s="102">
        <f t="shared" si="0"/>
        <v>0</v>
      </c>
      <c r="K19" s="22">
        <v>9</v>
      </c>
      <c r="L19" s="23"/>
      <c r="M19" s="23"/>
      <c r="N19" s="23"/>
      <c r="O19" s="23"/>
      <c r="P19" s="24">
        <v>1.5</v>
      </c>
      <c r="Q19" s="25"/>
      <c r="R19" s="28">
        <f t="shared" si="1"/>
        <v>0</v>
      </c>
    </row>
    <row r="20" spans="2:18" ht="15">
      <c r="B20" s="110">
        <v>10</v>
      </c>
      <c r="C20" s="95"/>
      <c r="D20" s="96"/>
      <c r="E20" s="97"/>
      <c r="F20" s="98"/>
      <c r="G20" s="99"/>
      <c r="H20" s="100">
        <f t="shared" si="2"/>
        <v>0</v>
      </c>
      <c r="I20" s="101">
        <v>0</v>
      </c>
      <c r="J20" s="102">
        <f t="shared" si="0"/>
        <v>0</v>
      </c>
      <c r="K20" s="22">
        <v>10</v>
      </c>
      <c r="L20" s="23"/>
      <c r="M20" s="23"/>
      <c r="N20" s="23"/>
      <c r="O20" s="23"/>
      <c r="P20" s="24">
        <v>1.5</v>
      </c>
      <c r="Q20" s="25"/>
      <c r="R20" s="28">
        <f t="shared" si="1"/>
        <v>0</v>
      </c>
    </row>
    <row r="21" spans="2:18" ht="15">
      <c r="B21" s="110">
        <v>11</v>
      </c>
      <c r="C21" s="95"/>
      <c r="D21" s="96"/>
      <c r="E21" s="97"/>
      <c r="F21" s="98"/>
      <c r="G21" s="99"/>
      <c r="H21" s="100">
        <f t="shared" si="2"/>
        <v>0</v>
      </c>
      <c r="I21" s="101">
        <v>0</v>
      </c>
      <c r="J21" s="102">
        <f t="shared" si="0"/>
        <v>0</v>
      </c>
      <c r="K21" s="22">
        <v>11</v>
      </c>
      <c r="L21" s="23"/>
      <c r="M21" s="23"/>
      <c r="N21" s="23"/>
      <c r="O21" s="23"/>
      <c r="P21" s="24">
        <v>1.5</v>
      </c>
      <c r="Q21" s="25"/>
      <c r="R21" s="28">
        <f t="shared" si="1"/>
        <v>0</v>
      </c>
    </row>
    <row r="22" spans="2:18" ht="15">
      <c r="B22" s="110">
        <v>12</v>
      </c>
      <c r="C22" s="95"/>
      <c r="D22" s="96"/>
      <c r="E22" s="97"/>
      <c r="F22" s="98"/>
      <c r="G22" s="99"/>
      <c r="H22" s="100">
        <f t="shared" si="2"/>
        <v>0</v>
      </c>
      <c r="I22" s="101">
        <v>0</v>
      </c>
      <c r="J22" s="102">
        <f t="shared" si="0"/>
        <v>0</v>
      </c>
      <c r="K22" s="22">
        <v>12</v>
      </c>
      <c r="L22" s="23"/>
      <c r="M22" s="23"/>
      <c r="N22" s="23"/>
      <c r="O22" s="23"/>
      <c r="P22" s="24">
        <v>1.5</v>
      </c>
      <c r="Q22" s="25"/>
      <c r="R22" s="28">
        <f t="shared" si="1"/>
        <v>0</v>
      </c>
    </row>
    <row r="23" spans="2:18" ht="15">
      <c r="B23" s="110">
        <v>13</v>
      </c>
      <c r="C23" s="95"/>
      <c r="D23" s="96"/>
      <c r="E23" s="97"/>
      <c r="F23" s="98"/>
      <c r="G23" s="99"/>
      <c r="H23" s="100">
        <f t="shared" si="2"/>
        <v>0</v>
      </c>
      <c r="I23" s="101">
        <v>0</v>
      </c>
      <c r="J23" s="102">
        <f t="shared" si="0"/>
        <v>0</v>
      </c>
      <c r="K23" s="22">
        <v>13</v>
      </c>
      <c r="L23" s="23"/>
      <c r="M23" s="23"/>
      <c r="N23" s="23"/>
      <c r="O23" s="23"/>
      <c r="P23" s="24">
        <v>1.5</v>
      </c>
      <c r="Q23" s="25"/>
      <c r="R23" s="28">
        <f t="shared" si="1"/>
        <v>0</v>
      </c>
    </row>
    <row r="24" spans="2:18" ht="15">
      <c r="B24" s="110">
        <v>14</v>
      </c>
      <c r="C24" s="95"/>
      <c r="D24" s="96"/>
      <c r="E24" s="97"/>
      <c r="F24" s="98"/>
      <c r="G24" s="99"/>
      <c r="H24" s="100">
        <f t="shared" si="2"/>
        <v>0</v>
      </c>
      <c r="I24" s="101">
        <v>0</v>
      </c>
      <c r="J24" s="102">
        <f t="shared" si="0"/>
        <v>0</v>
      </c>
      <c r="K24" s="22">
        <v>14</v>
      </c>
      <c r="L24" s="23"/>
      <c r="M24" s="23"/>
      <c r="N24" s="23"/>
      <c r="O24" s="23"/>
      <c r="P24" s="24">
        <v>1.5</v>
      </c>
      <c r="Q24" s="25"/>
      <c r="R24" s="28">
        <f t="shared" si="1"/>
        <v>0</v>
      </c>
    </row>
    <row r="25" spans="2:18" ht="15">
      <c r="B25" s="110">
        <v>15</v>
      </c>
      <c r="C25" s="95"/>
      <c r="D25" s="96"/>
      <c r="E25" s="97"/>
      <c r="F25" s="98"/>
      <c r="G25" s="99"/>
      <c r="H25" s="100">
        <f t="shared" si="2"/>
        <v>0</v>
      </c>
      <c r="I25" s="101">
        <v>0</v>
      </c>
      <c r="J25" s="102">
        <f t="shared" si="0"/>
        <v>0</v>
      </c>
      <c r="K25" s="22">
        <v>15</v>
      </c>
      <c r="L25" s="23"/>
      <c r="M25" s="23"/>
      <c r="N25" s="23"/>
      <c r="O25" s="23"/>
      <c r="P25" s="24">
        <v>1.5</v>
      </c>
      <c r="Q25" s="25"/>
      <c r="R25" s="28">
        <f t="shared" si="1"/>
        <v>0</v>
      </c>
    </row>
    <row r="26" spans="2:18" ht="15">
      <c r="B26" s="110">
        <v>16</v>
      </c>
      <c r="C26" s="95"/>
      <c r="D26" s="96"/>
      <c r="E26" s="97"/>
      <c r="F26" s="98"/>
      <c r="G26" s="99"/>
      <c r="H26" s="100">
        <f t="shared" si="2"/>
        <v>0</v>
      </c>
      <c r="I26" s="101">
        <v>0</v>
      </c>
      <c r="J26" s="102">
        <f t="shared" si="0"/>
        <v>0</v>
      </c>
      <c r="K26" s="22">
        <v>16</v>
      </c>
      <c r="L26" s="23"/>
      <c r="M26" s="23"/>
      <c r="N26" s="23"/>
      <c r="O26" s="23"/>
      <c r="P26" s="24">
        <v>1.5</v>
      </c>
      <c r="Q26" s="25"/>
      <c r="R26" s="28">
        <f t="shared" si="1"/>
        <v>0</v>
      </c>
    </row>
    <row r="27" spans="2:18" ht="15">
      <c r="B27" s="110">
        <v>17</v>
      </c>
      <c r="C27" s="95"/>
      <c r="D27" s="96"/>
      <c r="E27" s="97"/>
      <c r="F27" s="98"/>
      <c r="G27" s="99"/>
      <c r="H27" s="100">
        <f t="shared" si="2"/>
        <v>0</v>
      </c>
      <c r="I27" s="101">
        <v>0</v>
      </c>
      <c r="J27" s="102">
        <f t="shared" si="0"/>
        <v>0</v>
      </c>
      <c r="K27" s="22">
        <v>17</v>
      </c>
      <c r="L27" s="23"/>
      <c r="M27" s="23"/>
      <c r="N27" s="23"/>
      <c r="O27" s="23"/>
      <c r="P27" s="24">
        <v>1.5</v>
      </c>
      <c r="Q27" s="25"/>
      <c r="R27" s="28">
        <f t="shared" si="1"/>
        <v>0</v>
      </c>
    </row>
    <row r="28" spans="2:18" ht="15.75" thickBot="1">
      <c r="B28" s="110">
        <v>18</v>
      </c>
      <c r="C28" s="104"/>
      <c r="D28" s="105"/>
      <c r="E28" s="106"/>
      <c r="F28" s="98"/>
      <c r="G28" s="99"/>
      <c r="H28" s="107">
        <f t="shared" si="2"/>
        <v>0</v>
      </c>
      <c r="I28" s="108">
        <v>0</v>
      </c>
      <c r="J28" s="109">
        <f t="shared" si="0"/>
        <v>0</v>
      </c>
      <c r="K28" s="22">
        <v>18</v>
      </c>
      <c r="L28" s="23"/>
      <c r="M28" s="23"/>
      <c r="N28" s="23"/>
      <c r="O28" s="23"/>
      <c r="P28" s="26">
        <v>1.5</v>
      </c>
      <c r="Q28" s="27"/>
      <c r="R28" s="28">
        <f t="shared" si="1"/>
        <v>0</v>
      </c>
    </row>
    <row r="29" spans="2:10" ht="15">
      <c r="B29" s="35" t="s">
        <v>17</v>
      </c>
      <c r="C29" s="36"/>
      <c r="D29" s="30"/>
      <c r="E29" s="30"/>
      <c r="F29" s="37"/>
      <c r="G29" s="38" t="s">
        <v>3</v>
      </c>
      <c r="H29" s="39"/>
      <c r="I29" s="40"/>
      <c r="J29" s="41">
        <f>SUM(J11:J28)</f>
        <v>9072</v>
      </c>
    </row>
    <row r="30" spans="2:10" ht="15">
      <c r="B30" s="42"/>
      <c r="C30" s="44" t="s">
        <v>586</v>
      </c>
      <c r="D30" s="44"/>
      <c r="E30" s="32"/>
      <c r="F30" s="45"/>
      <c r="G30" s="46" t="s">
        <v>13</v>
      </c>
      <c r="H30" s="47"/>
      <c r="I30" s="48"/>
      <c r="J30" s="49">
        <f>J29*I30</f>
        <v>0</v>
      </c>
    </row>
    <row r="31" spans="2:10" ht="15">
      <c r="B31" s="31"/>
      <c r="C31" s="32"/>
      <c r="D31" s="32"/>
      <c r="E31" s="32"/>
      <c r="F31" s="50"/>
      <c r="G31" s="51" t="s">
        <v>4</v>
      </c>
      <c r="H31" s="43"/>
      <c r="I31" s="52"/>
      <c r="J31" s="49">
        <f>J29-J30</f>
        <v>9072</v>
      </c>
    </row>
    <row r="32" spans="2:10" ht="15">
      <c r="B32" s="31"/>
      <c r="C32" s="32"/>
      <c r="D32" s="32"/>
      <c r="E32" s="32"/>
      <c r="F32" s="45"/>
      <c r="G32" s="46">
        <v>0.19</v>
      </c>
      <c r="H32" s="47"/>
      <c r="I32" s="48">
        <v>0.19</v>
      </c>
      <c r="J32" s="49">
        <f>J31*I32</f>
        <v>1723.68</v>
      </c>
    </row>
    <row r="33" spans="2:10" ht="15.75" thickBot="1">
      <c r="B33" s="33"/>
      <c r="C33" s="34"/>
      <c r="D33" s="34"/>
      <c r="E33" s="34"/>
      <c r="F33" s="53"/>
      <c r="G33" s="54" t="s">
        <v>2</v>
      </c>
      <c r="H33" s="55"/>
      <c r="I33" s="56"/>
      <c r="J33" s="57">
        <f>J31+J32</f>
        <v>10795.68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5" activePane="bottomLeft" state="frozen"/>
      <selection pane="topLeft" activeCell="B1" sqref="B1"/>
      <selection pane="bottomLeft" activeCell="N112" sqref="N112"/>
    </sheetView>
  </sheetViews>
  <sheetFormatPr defaultColWidth="11.421875" defaultRowHeight="15"/>
  <cols>
    <col min="1" max="1" width="5.28125" style="0" bestFit="1" customWidth="1"/>
    <col min="2" max="2" width="12.00390625" style="29" bestFit="1" customWidth="1"/>
    <col min="3" max="3" width="34.003906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29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29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29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29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29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29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29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29" t="s">
        <v>78</v>
      </c>
      <c r="C8" t="s">
        <v>79</v>
      </c>
      <c r="G8" t="s">
        <v>33</v>
      </c>
    </row>
    <row r="9" spans="1:12" ht="15">
      <c r="A9">
        <v>8</v>
      </c>
      <c r="B9" s="29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29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29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29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29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29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29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29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29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29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29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29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29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29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29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29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29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29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29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29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29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29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29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29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29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29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29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29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29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29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29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29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29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29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29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29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29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29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29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29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29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29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29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29" t="s">
        <v>288</v>
      </c>
      <c r="C52" t="s">
        <v>289</v>
      </c>
      <c r="G52" t="s">
        <v>33</v>
      </c>
    </row>
    <row r="53" spans="1:12" ht="15">
      <c r="A53">
        <v>52</v>
      </c>
      <c r="B53" s="29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29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29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29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29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29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29" t="s">
        <v>324</v>
      </c>
      <c r="C59" t="s">
        <v>325</v>
      </c>
      <c r="G59" t="s">
        <v>33</v>
      </c>
    </row>
    <row r="60" spans="1:12" ht="15">
      <c r="A60">
        <v>59</v>
      </c>
      <c r="B60" s="29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29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29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29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29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29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29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29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29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29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29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29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29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29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29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29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29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29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29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29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29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29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29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29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29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29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29" t="s">
        <v>446</v>
      </c>
      <c r="C86" t="s">
        <v>447</v>
      </c>
      <c r="G86" t="s">
        <v>33</v>
      </c>
    </row>
    <row r="87" spans="1:7" ht="15">
      <c r="A87">
        <v>86</v>
      </c>
      <c r="B87" s="29" t="s">
        <v>448</v>
      </c>
      <c r="C87" t="s">
        <v>449</v>
      </c>
      <c r="G87" t="s">
        <v>33</v>
      </c>
    </row>
    <row r="88" spans="1:13" ht="15">
      <c r="A88">
        <v>87</v>
      </c>
      <c r="B88" s="29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29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29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29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29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29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29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29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29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29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29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29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29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29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29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29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29" t="s">
        <v>530</v>
      </c>
      <c r="C104" t="s">
        <v>531</v>
      </c>
      <c r="G104" t="s">
        <v>33</v>
      </c>
    </row>
    <row r="105" spans="1:13" ht="15">
      <c r="A105">
        <v>104</v>
      </c>
      <c r="B105" s="29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29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3" ht="15">
      <c r="A107">
        <v>106</v>
      </c>
      <c r="B107" s="29" t="s">
        <v>580</v>
      </c>
      <c r="C107" t="s">
        <v>584</v>
      </c>
      <c r="D107" t="s">
        <v>583</v>
      </c>
      <c r="G107" t="s">
        <v>33</v>
      </c>
      <c r="H107" t="s">
        <v>582</v>
      </c>
      <c r="I107" t="s">
        <v>581</v>
      </c>
      <c r="M107" t="s">
        <v>585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2015-02-18T14:28:52Z</cp:lastPrinted>
  <dcterms:created xsi:type="dcterms:W3CDTF">2013-07-12T05:01:37Z</dcterms:created>
  <dcterms:modified xsi:type="dcterms:W3CDTF">2015-02-18T14:30:45Z</dcterms:modified>
  <cp:category/>
  <cp:version/>
  <cp:contentType/>
  <cp:contentStatus/>
</cp:coreProperties>
</file>