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5600" windowHeight="7755" activeTab="0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 comment="VALORES COTIZADOS A PROVEEDORES">'COTIZACION'!$K$10:$R$27</definedName>
    <definedName name="VENTAFINAL" comment="PRECIO OFERTADO A CLIENTE">'COTIZACION'!$R$11:$R$27</definedName>
    <definedName name="Z_E08BD4BD_63D8_41E6_9AED_1C81DE76C4C8_.wvu.PrintArea" localSheetId="0" hidden="1">'COTIZACION'!$B$1:$J$32</definedName>
  </definedNames>
  <calcPr fullCalcOnLoad="1"/>
</workbook>
</file>

<file path=xl/sharedStrings.xml><?xml version="1.0" encoding="utf-8"?>
<sst xmlns="http://schemas.openxmlformats.org/spreadsheetml/2006/main" count="834" uniqueCount="599">
  <si>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</si>
  <si>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</si>
  <si>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</si>
  <si>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</si>
  <si>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</si>
  <si>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</si>
  <si>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</si>
  <si>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</si>
  <si>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</si>
  <si>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</si>
  <si>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</si>
  <si>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</si>
  <si>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</si>
  <si>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</si>
  <si>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</si>
  <si>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</si>
  <si>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</si>
  <si>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</si>
  <si>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</si>
  <si>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</si>
  <si>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</si>
  <si>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</si>
  <si>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</si>
  <si>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</si>
  <si>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</si>
  <si>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</si>
  <si>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</si>
  <si>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</si>
  <si>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</si>
  <si>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</si>
  <si>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</si>
  <si>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</si>
  <si>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</si>
  <si>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</si>
  <si>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</si>
  <si>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</si>
  <si>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</si>
  <si>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</si>
  <si>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</si>
  <si>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</si>
  <si>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</si>
  <si>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</si>
  <si>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</si>
  <si>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</si>
  <si>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</si>
  <si>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</si>
  <si>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</si>
  <si>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</si>
  <si>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</si>
  <si>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</si>
  <si>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</si>
  <si>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</si>
  <si>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</si>
  <si>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</si>
  <si>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</si>
  <si>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</si>
  <si>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</si>
  <si>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</si>
  <si>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</si>
  <si>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</si>
  <si>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</si>
  <si>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</si>
  <si>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</si>
  <si>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</si>
  <si>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</si>
  <si>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</si>
  <si>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</si>
  <si>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</si>
  <si>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</si>
  <si>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</si>
  <si>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</si>
  <si>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</si>
  <si>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</si>
  <si>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</si>
  <si>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</si>
  <si>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</si>
  <si>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</si>
  <si>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</si>
  <si>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</si>
  <si>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</si>
  <si>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</si>
  <si>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</si>
  <si>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</si>
  <si>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</si>
  <si>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</si>
  <si>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</si>
  <si>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</si>
  <si>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</si>
  <si>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</si>
  <si>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</si>
  <si>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</si>
  <si>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</si>
  <si>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</si>
  <si>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</si>
  <si>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</si>
  <si>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</si>
  <si>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</si>
  <si>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</si>
  <si>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</si>
  <si>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</si>
  <si>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</si>
  <si>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</si>
  <si>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</si>
  <si>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</si>
  <si>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</si>
  <si>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</si>
  <si>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</si>
  <si>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</si>
  <si>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</si>
  <si>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</si>
  <si>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</si>
  <si>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</si>
  <si>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</si>
  <si>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</si>
  <si>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</si>
  <si>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</si>
  <si>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</si>
  <si>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</si>
  <si>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</si>
  <si>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</si>
  <si>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</si>
  <si>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</si>
  <si>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</si>
  <si>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</si>
  <si>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</si>
  <si>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</si>
  <si>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</si>
  <si>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</si>
  <si>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</si>
  <si>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</si>
  <si>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</si>
  <si>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</si>
  <si>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</si>
  <si>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</si>
  <si>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</si>
  <si>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</si>
  <si>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</si>
  <si>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</si>
  <si>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</si>
  <si>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</si>
  <si>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</si>
  <si>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</si>
  <si>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</si>
  <si>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</si>
  <si>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</si>
  <si>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</si>
  <si>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</si>
  <si>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</si>
  <si>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</si>
  <si>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</si>
  <si>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</si>
  <si>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</si>
  <si>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</si>
  <si>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</si>
  <si>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</si>
  <si>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</si>
  <si>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</si>
  <si>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</si>
  <si>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</si>
  <si>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</si>
  <si>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</si>
  <si>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</si>
  <si>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</si>
  <si>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</si>
  <si>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</si>
  <si>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</si>
  <si>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</si>
  <si>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</si>
  <si>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</si>
  <si>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</si>
  <si>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</si>
  <si>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</si>
  <si>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</si>
  <si>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</si>
  <si>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</si>
  <si>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</si>
  <si>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</si>
  <si>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</si>
  <si>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</si>
  <si>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</si>
  <si>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</si>
  <si>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</si>
  <si>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</si>
  <si>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</si>
  <si>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</si>
  <si>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</si>
  <si>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</si>
  <si>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</si>
  <si>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</si>
  <si>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</si>
  <si>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</si>
  <si>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</si>
  <si>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</si>
  <si>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</si>
  <si>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</si>
  <si>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</si>
  <si>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</si>
  <si>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</si>
  <si>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</si>
  <si>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</si>
  <si>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</si>
  <si>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</si>
  <si>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</si>
  <si>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</si>
  <si>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</si>
  <si>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</si>
  <si>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</si>
  <si>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</si>
  <si>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</si>
  <si>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</si>
  <si>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</si>
  <si>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</si>
  <si>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</si>
  <si>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</si>
  <si>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</si>
  <si>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</si>
  <si>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</si>
  <si>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</si>
  <si>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</si>
  <si>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</si>
  <si>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</si>
  <si>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</si>
  <si>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</si>
  <si>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</si>
  <si>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</si>
  <si>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</si>
  <si>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</si>
  <si>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</si>
  <si>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</si>
  <si>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</si>
  <si>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</si>
  <si>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</si>
  <si>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</si>
  <si>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</si>
  <si>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</si>
  <si>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</si>
  <si>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</si>
  <si>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</si>
  <si>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</si>
  <si>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</si>
  <si>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</si>
  <si>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</si>
  <si>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</si>
  <si>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</si>
  <si>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</si>
  <si>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</si>
  <si>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</si>
  <si>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</si>
  <si>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</si>
  <si>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</si>
  <si>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</si>
  <si>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</si>
  <si>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</si>
  <si>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</si>
  <si>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</si>
  <si>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</si>
  <si>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</si>
  <si>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</si>
  <si>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</si>
  <si>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</si>
  <si>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</si>
  <si>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</si>
  <si>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</si>
  <si>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</si>
  <si>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</si>
  <si>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</si>
  <si>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</si>
  <si>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</si>
  <si>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</si>
  <si>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</si>
  <si>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</si>
  <si>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</si>
  <si>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</si>
  <si>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</si>
  <si>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</si>
  <si>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</si>
  <si>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</si>
  <si>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</si>
  <si>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</si>
  <si>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</si>
  <si>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</si>
  <si>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</si>
  <si>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</si>
  <si>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</si>
  <si>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</si>
  <si>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</si>
  <si>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</si>
  <si>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</si>
  <si>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</si>
  <si>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</si>
  <si>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</si>
  <si>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</si>
  <si>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</si>
  <si>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</si>
  <si>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</si>
  <si>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</si>
  <si>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</si>
  <si>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</si>
  <si>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</si>
  <si>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</si>
  <si>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</si>
  <si>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</si>
  <si>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</si>
  <si>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</si>
  <si>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</si>
  <si>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</si>
  <si>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</si>
  <si>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</si>
  <si>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</si>
  <si>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</si>
  <si>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</si>
  <si>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</si>
  <si>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</si>
  <si>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</si>
  <si>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</si>
  <si>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</si>
  <si>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</si>
  <si>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</si>
  <si>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</si>
  <si>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</si>
  <si>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</si>
  <si>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</si>
  <si>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</si>
  <si>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</si>
  <si>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</si>
  <si>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</si>
  <si>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</si>
  <si>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</si>
  <si>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</si>
  <si>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</si>
  <si>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</si>
  <si>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</si>
  <si>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</si>
  <si>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</si>
  <si>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</si>
  <si>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</si>
  <si>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</si>
  <si>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</si>
  <si>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</si>
  <si>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</si>
  <si>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</si>
  <si>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</si>
  <si>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</si>
  <si>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</si>
  <si>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</si>
  <si>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</si>
  <si>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</si>
  <si>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</si>
  <si>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</si>
  <si>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</si>
  <si>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</si>
  <si>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</si>
  <si>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</si>
  <si>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</si>
  <si>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</si>
  <si>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</si>
  <si>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</si>
  <si>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</si>
  <si>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</si>
  <si>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</si>
  <si>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</si>
  <si>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</si>
  <si>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</si>
  <si>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</si>
  <si>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</si>
  <si>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</si>
  <si>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</si>
  <si>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</si>
  <si>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</si>
  <si>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</si>
  <si>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</si>
  <si>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</si>
  <si>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</si>
  <si>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</si>
  <si>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</si>
  <si>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</si>
  <si>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</si>
  <si>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</si>
  <si>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</si>
  <si>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</si>
  <si>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</si>
  <si>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</si>
  <si>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</si>
  <si>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</si>
  <si>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</si>
  <si>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</si>
  <si>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</si>
  <si>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</si>
  <si>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</si>
  <si>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</si>
  <si>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</si>
  <si>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</si>
  <si>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</si>
  <si>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</si>
  <si>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</si>
  <si>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</si>
  <si>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</si>
  <si>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</si>
  <si>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</si>
  <si>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</si>
  <si>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</si>
  <si>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</si>
  <si>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</si>
  <si>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</si>
  <si>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</si>
  <si>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</si>
  <si>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</si>
  <si>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</si>
  <si>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</si>
  <si>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</si>
  <si>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</si>
  <si>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</si>
  <si>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</si>
  <si>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</si>
  <si>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</si>
  <si>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</si>
  <si>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</si>
  <si>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</si>
  <si>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</si>
  <si>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</si>
  <si>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</si>
  <si>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</si>
  <si>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</si>
  <si>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</si>
  <si>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</si>
  <si>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</si>
  <si>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</si>
  <si>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</si>
  <si>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</si>
  <si>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</si>
  <si>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</si>
  <si>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</si>
  <si>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</si>
  <si>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</si>
  <si>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</si>
  <si>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</si>
  <si>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</si>
  <si>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</si>
  <si>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</si>
  <si>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</si>
  <si>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</si>
  <si>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</si>
  <si>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</si>
  <si>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</si>
  <si>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</si>
  <si>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</si>
  <si>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</si>
  <si>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</si>
  <si>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</si>
  <si>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</si>
  <si>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</si>
  <si>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</si>
  <si>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</si>
  <si>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</si>
  <si>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</si>
  <si>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</si>
  <si>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</si>
  <si>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</si>
  <si>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</si>
  <si>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</si>
  <si>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</si>
  <si>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</si>
  <si>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</si>
  <si>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</si>
  <si>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</si>
  <si>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</si>
  <si>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</si>
  <si>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</si>
  <si>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</si>
  <si>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</si>
  <si>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</si>
  <si>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</si>
  <si>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</si>
  <si>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</si>
  <si>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</si>
  <si>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</si>
  <si>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</si>
  <si>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</si>
  <si>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</si>
  <si>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</si>
  <si>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</si>
  <si>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</si>
  <si>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</si>
  <si>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</si>
  <si>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</si>
  <si>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</si>
  <si>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</si>
  <si>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</si>
  <si>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</si>
  <si>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</si>
  <si>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</si>
  <si>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</si>
  <si>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</si>
  <si>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</si>
  <si>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</si>
  <si>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</si>
  <si>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</si>
  <si>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</si>
  <si>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</si>
  <si>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</si>
  <si>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</si>
  <si>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</si>
  <si>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</si>
  <si>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</si>
  <si>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</si>
  <si>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</si>
  <si>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</si>
  <si>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</si>
  <si>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</si>
  <si>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</si>
  <si>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</si>
  <si>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</si>
  <si>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</si>
  <si>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</si>
  <si>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</si>
  <si>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</si>
  <si>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</si>
  <si>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</si>
  <si>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</si>
  <si>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</si>
  <si>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</si>
  <si>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</si>
  <si>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</si>
  <si>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</si>
  <si>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</si>
  <si>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</si>
  <si>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</si>
  <si>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</si>
  <si>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</si>
  <si>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</si>
  <si>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</si>
  <si>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</si>
  <si>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</si>
  <si>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</si>
  <si>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</si>
  <si>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</si>
  <si>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</si>
  <si>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</si>
  <si>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</si>
  <si>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</si>
  <si>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</si>
  <si>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</si>
  <si>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</si>
  <si>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</si>
  <si>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</si>
  <si>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</si>
  <si>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</si>
  <si>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</si>
  <si>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</si>
  <si>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</si>
  <si>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</si>
  <si>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</si>
  <si>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</si>
  <si>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</si>
  <si>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</si>
  <si>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</si>
  <si>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</si>
  <si>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</si>
  <si>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</si>
  <si>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</si>
  <si>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</si>
  <si>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</si>
  <si>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</si>
  <si>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</si>
  <si>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</si>
  <si>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</si>
  <si>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</si>
  <si>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</si>
  <si>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</si>
  <si>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</si>
  <si>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</si>
  <si>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</si>
  <si>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</si>
  <si>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</si>
  <si>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</si>
  <si>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</si>
  <si>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</si>
  <si>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</si>
  <si>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</si>
  <si>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</si>
  <si>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METALURGICA LA RIOJA LTDA</t>
  </si>
  <si>
    <t>Moises Lagos</t>
  </si>
  <si>
    <t>76.245.825-K</t>
  </si>
  <si>
    <t>AV FRESIA 2133</t>
  </si>
  <si>
    <t>CAÑERIA SCH10 SS304L 1" 5.8 MTS A312 S/C</t>
  </si>
  <si>
    <t>CAÑERIA SCH10 SS304L 4" 5.8 MTS A312 S/C</t>
  </si>
  <si>
    <t>VAL.BOLA NPT 2PC 4" 304</t>
  </si>
  <si>
    <t>VAL.BOLA NPT 2PC 1" 304</t>
  </si>
  <si>
    <t>aginox</t>
  </si>
  <si>
    <t>MANGUERA PVC ATOX REFORZADA DE 1"</t>
  </si>
  <si>
    <t>M</t>
  </si>
  <si>
    <t>SONAM</t>
  </si>
  <si>
    <t>ALLEN</t>
  </si>
  <si>
    <t>ACERMET</t>
  </si>
  <si>
    <r>
      <t>PLANCHA DIAM ALUMINIO 1000X3000X</t>
    </r>
    <r>
      <rPr>
        <sz val="7"/>
        <color indexed="10"/>
        <rFont val="Calibri"/>
        <family val="2"/>
      </rPr>
      <t>2.5 mm</t>
    </r>
  </si>
  <si>
    <t>OTERO</t>
  </si>
  <si>
    <t>PANA NORTE 6080</t>
  </si>
  <si>
    <t>SCH40</t>
  </si>
  <si>
    <t>TUBO ESTRUC. 32 X 2 MM 6 MTS A554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</si>
</sst>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b/>
      <sz val="10"/>
      <color indexed="8"/>
      <name val="Calibri"/>
      <family val="0"/>
    </font>
    <font>
      <sz val="7"/>
      <color indexed="10"/>
      <name val="Calibri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5" fillId="33" borderId="11" xfId="0" applyFont="1" applyFill="1" applyBorder="1" applyAlignment="1" applyProtection="1">
      <alignment vertical="top" wrapText="1"/>
      <protection locked="0"/>
    </xf>
    <xf numFmtId="0" fontId="45" fillId="33" borderId="11" xfId="0" applyFont="1" applyFill="1" applyBorder="1" applyAlignment="1" applyProtection="1">
      <alignment horizontal="center" vertical="top" wrapText="1"/>
      <protection locked="0"/>
    </xf>
    <xf numFmtId="0" fontId="45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6" fillId="33" borderId="14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 horizontal="left" vertical="center" wrapText="1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172" fontId="46" fillId="33" borderId="0" xfId="0" applyNumberFormat="1" applyFont="1" applyFill="1" applyBorder="1" applyAlignment="1" applyProtection="1">
      <alignment horizontal="center" vertical="center"/>
      <protection locked="0"/>
    </xf>
    <xf numFmtId="14" fontId="47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6" fillId="0" borderId="19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0" xfId="0" applyFont="1" applyFill="1" applyBorder="1" applyAlignment="1" applyProtection="1">
      <alignment horizontal="center"/>
      <protection locked="0"/>
    </xf>
    <xf numFmtId="0" fontId="46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8" fillId="0" borderId="0" xfId="0" applyFont="1" applyAlignment="1" applyProtection="1">
      <alignment/>
      <protection locked="0"/>
    </xf>
    <xf numFmtId="0" fontId="48" fillId="0" borderId="20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6" fillId="33" borderId="22" xfId="0" applyFont="1" applyFill="1" applyBorder="1" applyAlignment="1" applyProtection="1">
      <alignment/>
      <protection locked="0"/>
    </xf>
    <xf numFmtId="3" fontId="48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173" fontId="49" fillId="0" borderId="13" xfId="45" applyNumberFormat="1" applyFont="1" applyFill="1" applyBorder="1" applyAlignment="1" applyProtection="1">
      <alignment horizontal="center" vertical="center"/>
      <protection locked="0"/>
    </xf>
    <xf numFmtId="174" fontId="23" fillId="33" borderId="23" xfId="0" applyNumberFormat="1" applyFont="1" applyFill="1" applyBorder="1" applyAlignment="1" applyProtection="1">
      <alignment horizontal="center"/>
      <protection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23" fillId="33" borderId="10" xfId="0" applyFont="1" applyFill="1" applyBorder="1" applyAlignment="1" applyProtection="1">
      <alignment/>
      <protection locked="0"/>
    </xf>
    <xf numFmtId="0" fontId="23" fillId="33" borderId="11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33" borderId="11" xfId="0" applyFont="1" applyFill="1" applyBorder="1" applyAlignment="1" applyProtection="1">
      <alignment/>
      <protection locked="0"/>
    </xf>
    <xf numFmtId="0" fontId="24" fillId="33" borderId="11" xfId="0" applyFont="1" applyFill="1" applyBorder="1" applyAlignment="1" applyProtection="1">
      <alignment horizontal="center"/>
      <protection locked="0"/>
    </xf>
    <xf numFmtId="174" fontId="24" fillId="33" borderId="12" xfId="0" applyNumberFormat="1" applyFont="1" applyFill="1" applyBorder="1" applyAlignment="1" applyProtection="1">
      <alignment horizontal="left"/>
      <protection/>
    </xf>
    <xf numFmtId="0" fontId="23" fillId="33" borderId="14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 horizontal="left"/>
      <protection locked="0"/>
    </xf>
    <xf numFmtId="0" fontId="24" fillId="33" borderId="0" xfId="0" applyFont="1" applyFill="1" applyBorder="1" applyAlignment="1" applyProtection="1">
      <alignment horizontal="left"/>
      <protection/>
    </xf>
    <xf numFmtId="174" fontId="24" fillId="0" borderId="0" xfId="0" applyNumberFormat="1" applyFont="1" applyFill="1" applyBorder="1" applyAlignment="1" applyProtection="1">
      <alignment/>
      <protection/>
    </xf>
    <xf numFmtId="0" fontId="24" fillId="33" borderId="15" xfId="45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172" fontId="24" fillId="33" borderId="15" xfId="0" applyNumberFormat="1" applyFont="1" applyFill="1" applyBorder="1" applyAlignment="1" applyProtection="1">
      <alignment horizontal="left" vertical="center"/>
      <protection/>
    </xf>
    <xf numFmtId="0" fontId="23" fillId="33" borderId="24" xfId="0" applyFont="1" applyFill="1" applyBorder="1" applyAlignment="1" applyProtection="1">
      <alignment/>
      <protection locked="0"/>
    </xf>
    <xf numFmtId="0" fontId="23" fillId="33" borderId="22" xfId="0" applyFont="1" applyFill="1" applyBorder="1" applyAlignment="1" applyProtection="1">
      <alignment/>
      <protection locked="0"/>
    </xf>
    <xf numFmtId="0" fontId="24" fillId="33" borderId="22" xfId="0" applyFont="1" applyFill="1" applyBorder="1" applyAlignment="1" applyProtection="1">
      <alignment/>
      <protection locked="0"/>
    </xf>
    <xf numFmtId="172" fontId="24" fillId="33" borderId="25" xfId="0" applyNumberFormat="1" applyFont="1" applyFill="1" applyBorder="1" applyAlignment="1" applyProtection="1">
      <alignment horizontal="left" vertical="center"/>
      <protection locked="0"/>
    </xf>
    <xf numFmtId="0" fontId="23" fillId="0" borderId="26" xfId="0" applyFont="1" applyBorder="1" applyAlignment="1" applyProtection="1">
      <alignment horizontal="center"/>
      <protection locked="0"/>
    </xf>
    <xf numFmtId="0" fontId="23" fillId="0" borderId="27" xfId="0" applyFont="1" applyBorder="1" applyAlignment="1" applyProtection="1">
      <alignment horizontal="center"/>
      <protection locked="0"/>
    </xf>
    <xf numFmtId="0" fontId="23" fillId="0" borderId="28" xfId="0" applyFont="1" applyBorder="1" applyAlignment="1" applyProtection="1">
      <alignment horizontal="center"/>
      <protection locked="0"/>
    </xf>
    <xf numFmtId="0" fontId="23" fillId="0" borderId="29" xfId="0" applyFont="1" applyBorder="1" applyAlignment="1" applyProtection="1">
      <alignment horizontal="center"/>
      <protection locked="0"/>
    </xf>
    <xf numFmtId="0" fontId="23" fillId="0" borderId="30" xfId="0" applyFont="1" applyBorder="1" applyAlignment="1" applyProtection="1">
      <alignment horizontal="center"/>
      <protection locked="0"/>
    </xf>
    <xf numFmtId="0" fontId="23" fillId="33" borderId="10" xfId="0" applyNumberFormat="1" applyFont="1" applyFill="1" applyBorder="1" applyAlignment="1" applyProtection="1">
      <alignment horizontal="center"/>
      <protection locked="0"/>
    </xf>
    <xf numFmtId="174" fontId="23" fillId="33" borderId="26" xfId="0" applyNumberFormat="1" applyFont="1" applyFill="1" applyBorder="1" applyAlignment="1" applyProtection="1">
      <alignment horizontal="center"/>
      <protection/>
    </xf>
    <xf numFmtId="0" fontId="23" fillId="33" borderId="14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3" fillId="33" borderId="24" xfId="0" applyFont="1" applyFill="1" applyBorder="1" applyAlignment="1" applyProtection="1">
      <alignment/>
      <protection locked="0"/>
    </xf>
    <xf numFmtId="0" fontId="23" fillId="33" borderId="22" xfId="0" applyFont="1" applyFill="1" applyBorder="1" applyAlignment="1" applyProtection="1">
      <alignment/>
      <protection locked="0"/>
    </xf>
    <xf numFmtId="174" fontId="23" fillId="33" borderId="31" xfId="0" applyNumberFormat="1" applyFont="1" applyFill="1" applyBorder="1" applyAlignment="1" applyProtection="1">
      <alignment horizontal="center"/>
      <protection/>
    </xf>
    <xf numFmtId="0" fontId="24" fillId="33" borderId="1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0" fontId="23" fillId="33" borderId="11" xfId="0" applyFont="1" applyFill="1" applyBorder="1" applyAlignment="1" applyProtection="1">
      <alignment horizontal="right" vertical="center"/>
      <protection locked="0"/>
    </xf>
    <xf numFmtId="0" fontId="23" fillId="33" borderId="14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left" vertical="center"/>
      <protection locked="0"/>
    </xf>
    <xf numFmtId="0" fontId="23" fillId="33" borderId="15" xfId="0" applyFont="1" applyFill="1" applyBorder="1" applyAlignment="1" applyProtection="1">
      <alignment horizontal="right"/>
      <protection locked="0"/>
    </xf>
    <xf numFmtId="9" fontId="23" fillId="33" borderId="0" xfId="0" applyNumberFormat="1" applyFont="1" applyFill="1" applyBorder="1" applyAlignment="1" applyProtection="1">
      <alignment horizontal="right" vertical="center"/>
      <protection locked="0"/>
    </xf>
    <xf numFmtId="1" fontId="23" fillId="33" borderId="32" xfId="0" applyNumberFormat="1" applyFont="1" applyFill="1" applyBorder="1" applyAlignment="1" applyProtection="1">
      <alignment horizontal="center"/>
      <protection/>
    </xf>
    <xf numFmtId="0" fontId="23" fillId="33" borderId="15" xfId="0" applyFont="1" applyFill="1" applyBorder="1" applyAlignment="1" applyProtection="1">
      <alignment/>
      <protection locked="0"/>
    </xf>
    <xf numFmtId="0" fontId="23" fillId="33" borderId="25" xfId="0" applyFont="1" applyFill="1" applyBorder="1" applyAlignment="1" applyProtection="1">
      <alignment/>
      <protection locked="0"/>
    </xf>
    <xf numFmtId="0" fontId="23" fillId="33" borderId="22" xfId="0" applyFont="1" applyFill="1" applyBorder="1" applyAlignment="1" applyProtection="1">
      <alignment horizontal="right" vertical="center"/>
      <protection locked="0"/>
    </xf>
    <xf numFmtId="1" fontId="23" fillId="33" borderId="33" xfId="0" applyNumberFormat="1" applyFont="1" applyFill="1" applyBorder="1" applyAlignment="1" applyProtection="1">
      <alignment horizontal="center"/>
      <protection/>
    </xf>
    <xf numFmtId="174" fontId="23" fillId="33" borderId="11" xfId="0" applyNumberFormat="1" applyFont="1" applyFill="1" applyBorder="1" applyAlignment="1" applyProtection="1">
      <alignment horizontal="center"/>
      <protection locked="0"/>
    </xf>
    <xf numFmtId="174" fontId="23" fillId="33" borderId="0" xfId="0" applyNumberFormat="1" applyFont="1" applyFill="1" applyBorder="1" applyAlignment="1" applyProtection="1">
      <alignment horizontal="center"/>
      <protection locked="0"/>
    </xf>
    <xf numFmtId="0" fontId="23" fillId="33" borderId="11" xfId="0" applyFont="1" applyFill="1" applyBorder="1" applyAlignment="1" applyProtection="1">
      <alignment horizontal="right"/>
      <protection locked="0"/>
    </xf>
    <xf numFmtId="9" fontId="23" fillId="33" borderId="0" xfId="0" applyNumberFormat="1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Border="1" applyAlignment="1" applyProtection="1">
      <alignment horizontal="right"/>
      <protection locked="0"/>
    </xf>
    <xf numFmtId="0" fontId="23" fillId="33" borderId="22" xfId="0" applyFont="1" applyFill="1" applyBorder="1" applyAlignment="1" applyProtection="1">
      <alignment horizontal="right"/>
      <protection locked="0"/>
    </xf>
    <xf numFmtId="0" fontId="23" fillId="33" borderId="26" xfId="0" applyFont="1" applyFill="1" applyBorder="1" applyAlignment="1" applyProtection="1">
      <alignment horizontal="right" vertical="center"/>
      <protection locked="0"/>
    </xf>
    <xf numFmtId="9" fontId="23" fillId="33" borderId="23" xfId="0" applyNumberFormat="1" applyFont="1" applyFill="1" applyBorder="1" applyAlignment="1" applyProtection="1">
      <alignment horizontal="right" vertical="center"/>
      <protection locked="0"/>
    </xf>
    <xf numFmtId="0" fontId="23" fillId="33" borderId="23" xfId="0" applyFont="1" applyFill="1" applyBorder="1" applyAlignment="1" applyProtection="1">
      <alignment horizontal="right" vertical="center"/>
      <protection locked="0"/>
    </xf>
    <xf numFmtId="0" fontId="23" fillId="33" borderId="31" xfId="0" applyFont="1" applyFill="1" applyBorder="1" applyAlignment="1" applyProtection="1">
      <alignment horizontal="right" vertical="center"/>
      <protection locked="0"/>
    </xf>
    <xf numFmtId="0" fontId="23" fillId="33" borderId="26" xfId="0" applyFont="1" applyFill="1" applyBorder="1" applyAlignment="1" applyProtection="1">
      <alignment horizontal="center"/>
      <protection locked="0"/>
    </xf>
    <xf numFmtId="0" fontId="23" fillId="33" borderId="23" xfId="0" applyFont="1" applyFill="1" applyBorder="1" applyAlignment="1" applyProtection="1">
      <alignment horizontal="center"/>
      <protection locked="0"/>
    </xf>
    <xf numFmtId="0" fontId="23" fillId="33" borderId="31" xfId="0" applyFont="1" applyFill="1" applyBorder="1" applyAlignment="1" applyProtection="1">
      <alignment horizontal="center"/>
      <protection locked="0"/>
    </xf>
    <xf numFmtId="0" fontId="25" fillId="33" borderId="14" xfId="0" applyFont="1" applyFill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/>
      <protection locked="0"/>
    </xf>
    <xf numFmtId="0" fontId="23" fillId="0" borderId="34" xfId="0" applyFont="1" applyBorder="1" applyAlignment="1" applyProtection="1">
      <alignment horizontal="center"/>
      <protection locked="0"/>
    </xf>
    <xf numFmtId="0" fontId="23" fillId="0" borderId="35" xfId="0" applyFont="1" applyBorder="1" applyAlignment="1" applyProtection="1">
      <alignment/>
      <protection locked="0"/>
    </xf>
    <xf numFmtId="0" fontId="23" fillId="0" borderId="36" xfId="0" applyFont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left"/>
      <protection locked="0"/>
    </xf>
    <xf numFmtId="0" fontId="23" fillId="33" borderId="0" xfId="0" applyFont="1" applyFill="1" applyBorder="1" applyAlignment="1" applyProtection="1">
      <alignment horizontal="left"/>
      <protection locked="0"/>
    </xf>
    <xf numFmtId="174" fontId="24" fillId="33" borderId="0" xfId="0" applyNumberFormat="1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48" fillId="34" borderId="0" xfId="0" applyFont="1" applyFill="1" applyAlignment="1" applyProtection="1">
      <alignment/>
      <protection locked="0"/>
    </xf>
    <xf numFmtId="174" fontId="23" fillId="34" borderId="23" xfId="0" applyNumberFormat="1" applyFont="1" applyFill="1" applyBorder="1" applyAlignment="1" applyProtection="1">
      <alignment horizontal="center"/>
      <protection/>
    </xf>
    <xf numFmtId="0" fontId="2" fillId="34" borderId="37" xfId="0" applyFont="1" applyFill="1" applyBorder="1" applyAlignment="1">
      <alignment horizontal="right"/>
    </xf>
    <xf numFmtId="0" fontId="50" fillId="33" borderId="1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24050" y="28575"/>
          <a:ext cx="39052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485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T32"/>
  <sheetViews>
    <sheetView tabSelected="1" zoomScalePageLayoutView="0" workbookViewId="0" topLeftCell="A1">
      <selection activeCell="M20" sqref="M20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35">
        <v>2323</v>
      </c>
      <c r="K2" s="7"/>
      <c r="L2" s="7"/>
    </row>
    <row r="3" spans="2:12" ht="7.5" customHeight="1" thickBot="1">
      <c r="B3" s="14"/>
      <c r="C3" s="15"/>
      <c r="D3" s="32"/>
      <c r="E3" s="15"/>
      <c r="F3" s="16"/>
      <c r="G3" s="17"/>
      <c r="H3" s="17"/>
      <c r="I3" s="18"/>
      <c r="J3" s="19"/>
      <c r="K3" s="7"/>
      <c r="L3" s="7"/>
    </row>
    <row r="4" spans="2:11" ht="15">
      <c r="B4" s="38" t="s">
        <v>6</v>
      </c>
      <c r="C4" s="39"/>
      <c r="D4" s="40" t="s">
        <v>582</v>
      </c>
      <c r="E4" s="39" t="s">
        <v>12</v>
      </c>
      <c r="F4" s="41"/>
      <c r="G4" s="41"/>
      <c r="H4" s="42"/>
      <c r="I4" s="39" t="s">
        <v>9</v>
      </c>
      <c r="J4" s="43">
        <f>VLOOKUP(D4,CLIENTES,10,FALSE)</f>
        <v>0</v>
      </c>
      <c r="K4" s="20"/>
    </row>
    <row r="5" spans="2:11" ht="15">
      <c r="B5" s="44"/>
      <c r="C5" s="45"/>
      <c r="D5" s="46"/>
      <c r="E5" s="101" t="str">
        <f>VLOOKUP(D4,CLIENTES,4,FALSE)</f>
        <v>AV FRESIA 2133</v>
      </c>
      <c r="F5" s="101"/>
      <c r="G5" s="101"/>
      <c r="H5" s="101"/>
      <c r="I5" s="101"/>
      <c r="J5" s="102"/>
      <c r="K5" s="20"/>
    </row>
    <row r="6" spans="2:10" ht="17.25" customHeight="1">
      <c r="B6" s="44" t="s">
        <v>27</v>
      </c>
      <c r="C6" s="45"/>
      <c r="D6" s="47" t="str">
        <f>VLOOKUP(D4,CLIENTES,2,FALSE)</f>
        <v>METALURGICA LA RIOJA LTDA</v>
      </c>
      <c r="E6" s="45" t="s">
        <v>7</v>
      </c>
      <c r="F6" s="101" t="str">
        <f>VLOOKUP(D4,CLIENTES,5,FALSE)</f>
        <v>RENCA</v>
      </c>
      <c r="G6" s="101"/>
      <c r="H6" s="101"/>
      <c r="I6" s="48">
        <f>VLOOKUP(D4,CLIENTES,11,FALSE)</f>
        <v>0</v>
      </c>
      <c r="J6" s="49"/>
    </row>
    <row r="7" spans="2:10" ht="15">
      <c r="B7" s="44" t="s">
        <v>25</v>
      </c>
      <c r="C7" s="45"/>
      <c r="D7" s="47">
        <f>VLOOKUP(D4,CLIENTES,3,FALSE)</f>
        <v>0</v>
      </c>
      <c r="E7" s="45" t="s">
        <v>8</v>
      </c>
      <c r="F7" s="101" t="str">
        <f>VLOOKUP(D4,CLIENTES,6,FALSE)</f>
        <v>STGO</v>
      </c>
      <c r="G7" s="101"/>
      <c r="H7" s="101"/>
      <c r="I7" s="45" t="s">
        <v>26</v>
      </c>
      <c r="J7" s="50" t="str">
        <f>VLOOKUP(D4,CLIENTES,8,FALSE)</f>
        <v>Moises Lagos</v>
      </c>
    </row>
    <row r="8" spans="2:12" ht="15.75" thickBot="1">
      <c r="B8" s="99" t="s">
        <v>28</v>
      </c>
      <c r="C8" s="100"/>
      <c r="D8" s="47">
        <f>VLOOKUP(D4,CLIENTES,7,FALSE)</f>
        <v>0</v>
      </c>
      <c r="E8" s="45" t="s">
        <v>11</v>
      </c>
      <c r="F8" s="101">
        <f>VLOOKUP(D4,CLIENTES,12,FALSE)</f>
        <v>0</v>
      </c>
      <c r="G8" s="101"/>
      <c r="H8" s="101"/>
      <c r="I8" s="45" t="s">
        <v>14</v>
      </c>
      <c r="J8" s="51">
        <f ca="1">TODAY()</f>
        <v>42048</v>
      </c>
      <c r="K8" s="20"/>
      <c r="L8" s="20">
        <f>1.7*(1-0.15)</f>
        <v>1.4449999999999998</v>
      </c>
    </row>
    <row r="9" spans="2:18" ht="16.5" thickBot="1" thickTop="1">
      <c r="B9" s="52"/>
      <c r="C9" s="53"/>
      <c r="D9" s="54"/>
      <c r="E9" s="53"/>
      <c r="F9" s="54"/>
      <c r="G9" s="54"/>
      <c r="H9" s="54"/>
      <c r="I9" s="53"/>
      <c r="J9" s="55"/>
      <c r="K9" s="20"/>
      <c r="L9" s="20"/>
      <c r="P9" s="21"/>
      <c r="Q9" s="22" t="s">
        <v>21</v>
      </c>
      <c r="R9" s="23" t="s">
        <v>22</v>
      </c>
    </row>
    <row r="10" spans="2:19" ht="15.75" thickBot="1">
      <c r="B10" s="56" t="s">
        <v>1</v>
      </c>
      <c r="C10" s="96" t="s">
        <v>24</v>
      </c>
      <c r="D10" s="97"/>
      <c r="E10" s="98"/>
      <c r="F10" s="57" t="s">
        <v>0</v>
      </c>
      <c r="G10" s="58" t="s">
        <v>23</v>
      </c>
      <c r="H10" s="58" t="s">
        <v>15</v>
      </c>
      <c r="I10" s="59" t="s">
        <v>13</v>
      </c>
      <c r="J10" s="60" t="s">
        <v>2</v>
      </c>
      <c r="K10" s="24" t="s">
        <v>18</v>
      </c>
      <c r="L10" s="25" t="s">
        <v>592</v>
      </c>
      <c r="M10" s="25" t="s">
        <v>588</v>
      </c>
      <c r="N10" s="25" t="s">
        <v>591</v>
      </c>
      <c r="O10" s="25" t="s">
        <v>593</v>
      </c>
      <c r="P10" s="26" t="s">
        <v>16</v>
      </c>
      <c r="Q10" s="25" t="s">
        <v>19</v>
      </c>
      <c r="R10" s="27" t="s">
        <v>20</v>
      </c>
      <c r="S10" s="8" t="s">
        <v>595</v>
      </c>
    </row>
    <row r="11" spans="2:20" ht="15">
      <c r="B11" s="61">
        <v>1</v>
      </c>
      <c r="C11" s="94" t="s">
        <v>584</v>
      </c>
      <c r="D11" s="95"/>
      <c r="E11" s="95"/>
      <c r="F11" s="91">
        <v>1</v>
      </c>
      <c r="G11" s="39" t="s">
        <v>23</v>
      </c>
      <c r="H11" s="62">
        <f>R11</f>
        <v>84450.9</v>
      </c>
      <c r="I11" s="81">
        <v>15</v>
      </c>
      <c r="J11" s="62">
        <f>F11*H11*(1-I11/100)</f>
        <v>71783.265</v>
      </c>
      <c r="K11" s="28">
        <v>1</v>
      </c>
      <c r="L11" s="105">
        <v>49677</v>
      </c>
      <c r="M11" s="29"/>
      <c r="N11" s="29"/>
      <c r="O11" s="29"/>
      <c r="P11" s="30">
        <v>1.7</v>
      </c>
      <c r="Q11" s="31">
        <f aca="true" t="shared" si="0" ref="Q11:Q21">+L11</f>
        <v>49677</v>
      </c>
      <c r="R11" s="33">
        <f>Q11*P11</f>
        <v>84450.9</v>
      </c>
      <c r="S11" s="8">
        <f>8670*6</f>
        <v>52020</v>
      </c>
      <c r="T11" s="8" t="s">
        <v>597</v>
      </c>
    </row>
    <row r="12" spans="2:19" ht="15" customHeight="1">
      <c r="B12" s="37">
        <v>2</v>
      </c>
      <c r="C12" s="94" t="s">
        <v>598</v>
      </c>
      <c r="D12" s="95"/>
      <c r="E12" s="95"/>
      <c r="F12" s="92">
        <v>1</v>
      </c>
      <c r="G12" s="45" t="s">
        <v>23</v>
      </c>
      <c r="H12" s="36">
        <f>R12</f>
        <v>57630</v>
      </c>
      <c r="I12" s="82">
        <v>15</v>
      </c>
      <c r="J12" s="36">
        <f>F12*H12*(1-I12/100)</f>
        <v>48985.5</v>
      </c>
      <c r="K12" s="28">
        <v>2</v>
      </c>
      <c r="L12" s="29">
        <v>20740</v>
      </c>
      <c r="M12" s="29">
        <f>3200*6</f>
        <v>19200</v>
      </c>
      <c r="N12" s="104">
        <f>5650*6</f>
        <v>33900</v>
      </c>
      <c r="O12" s="29"/>
      <c r="P12" s="30">
        <v>1.7</v>
      </c>
      <c r="Q12" s="31">
        <f>+N12</f>
        <v>33900</v>
      </c>
      <c r="R12" s="33">
        <f aca="true" t="shared" si="1" ref="R12:R27">Q12*P12</f>
        <v>57630</v>
      </c>
      <c r="S12" s="8">
        <f>5350*6</f>
        <v>32100</v>
      </c>
    </row>
    <row r="13" spans="2:20" ht="15">
      <c r="B13" s="37">
        <v>3</v>
      </c>
      <c r="C13" s="94" t="s">
        <v>585</v>
      </c>
      <c r="D13" s="95"/>
      <c r="E13" s="95"/>
      <c r="F13" s="92">
        <v>1</v>
      </c>
      <c r="G13" s="45" t="s">
        <v>23</v>
      </c>
      <c r="H13" s="36">
        <f aca="true" t="shared" si="2" ref="H13:H27">R13</f>
        <v>349832.8</v>
      </c>
      <c r="I13" s="82">
        <v>15</v>
      </c>
      <c r="J13" s="36">
        <f>F13*H13*(1-I13/100)</f>
        <v>297357.88</v>
      </c>
      <c r="K13" s="28">
        <v>3</v>
      </c>
      <c r="L13" s="106">
        <v>205784</v>
      </c>
      <c r="M13" s="29"/>
      <c r="N13" s="29"/>
      <c r="O13" s="29"/>
      <c r="P13" s="30">
        <v>1.7</v>
      </c>
      <c r="Q13" s="31">
        <f t="shared" si="0"/>
        <v>205784</v>
      </c>
      <c r="R13" s="33">
        <f t="shared" si="1"/>
        <v>349832.8</v>
      </c>
      <c r="S13" s="8">
        <f>54720*6</f>
        <v>328320</v>
      </c>
      <c r="T13" s="8" t="s">
        <v>597</v>
      </c>
    </row>
    <row r="14" spans="2:18" ht="15">
      <c r="B14" s="37">
        <v>4</v>
      </c>
      <c r="C14" s="94" t="s">
        <v>586</v>
      </c>
      <c r="D14" s="95"/>
      <c r="E14" s="95"/>
      <c r="F14" s="92">
        <v>1</v>
      </c>
      <c r="G14" s="45" t="s">
        <v>23</v>
      </c>
      <c r="H14" s="36">
        <f t="shared" si="2"/>
        <v>222642.19999999998</v>
      </c>
      <c r="I14" s="82">
        <v>15</v>
      </c>
      <c r="J14" s="36">
        <f>F14*H14*(1-I14/100)</f>
        <v>189245.86999999997</v>
      </c>
      <c r="K14" s="28">
        <v>4</v>
      </c>
      <c r="L14" s="107">
        <v>130966</v>
      </c>
      <c r="M14" s="29"/>
      <c r="N14" s="29"/>
      <c r="O14" s="29"/>
      <c r="P14" s="30">
        <v>1.7</v>
      </c>
      <c r="Q14" s="31">
        <f t="shared" si="0"/>
        <v>130966</v>
      </c>
      <c r="R14" s="33">
        <f t="shared" si="1"/>
        <v>222642.19999999998</v>
      </c>
    </row>
    <row r="15" spans="2:18" ht="15">
      <c r="B15" s="37">
        <v>5</v>
      </c>
      <c r="C15" s="94" t="s">
        <v>587</v>
      </c>
      <c r="D15" s="95"/>
      <c r="E15" s="95"/>
      <c r="F15" s="92">
        <v>1</v>
      </c>
      <c r="G15" s="45" t="s">
        <v>23</v>
      </c>
      <c r="H15" s="36">
        <f t="shared" si="2"/>
        <v>13571.1</v>
      </c>
      <c r="I15" s="82">
        <v>15</v>
      </c>
      <c r="J15" s="36">
        <f>F15*H15*(1-I15/100)</f>
        <v>11535.435</v>
      </c>
      <c r="K15" s="28">
        <v>5</v>
      </c>
      <c r="L15" s="107">
        <v>7983</v>
      </c>
      <c r="M15" s="29"/>
      <c r="N15" s="29"/>
      <c r="O15" s="29"/>
      <c r="P15" s="30">
        <v>1.7</v>
      </c>
      <c r="Q15" s="31">
        <f t="shared" si="0"/>
        <v>7983</v>
      </c>
      <c r="R15" s="33">
        <f t="shared" si="1"/>
        <v>13571.1</v>
      </c>
    </row>
    <row r="16" spans="2:18" ht="15">
      <c r="B16" s="37">
        <v>6</v>
      </c>
      <c r="C16" s="94" t="s">
        <v>589</v>
      </c>
      <c r="D16" s="95"/>
      <c r="E16" s="95"/>
      <c r="F16" s="92">
        <v>1</v>
      </c>
      <c r="G16" s="45" t="s">
        <v>590</v>
      </c>
      <c r="H16" s="36">
        <f t="shared" si="2"/>
        <v>2713.2</v>
      </c>
      <c r="I16" s="82">
        <v>15</v>
      </c>
      <c r="J16" s="36">
        <f>F16*H16*(1-I16/100)</f>
        <v>2306.22</v>
      </c>
      <c r="K16" s="28">
        <v>7</v>
      </c>
      <c r="L16" s="29">
        <f>2280*(1-0.3)</f>
        <v>1596</v>
      </c>
      <c r="M16" s="29"/>
      <c r="N16" s="29"/>
      <c r="O16" s="29"/>
      <c r="P16" s="30">
        <v>1.7</v>
      </c>
      <c r="Q16" s="31">
        <f t="shared" si="0"/>
        <v>1596</v>
      </c>
      <c r="R16" s="33">
        <f t="shared" si="1"/>
        <v>2713.2</v>
      </c>
    </row>
    <row r="17" spans="2:20" ht="15">
      <c r="B17" s="37">
        <v>7</v>
      </c>
      <c r="C17" s="94" t="s">
        <v>594</v>
      </c>
      <c r="D17" s="95"/>
      <c r="E17" s="95"/>
      <c r="F17" s="92">
        <v>1</v>
      </c>
      <c r="G17" s="45" t="s">
        <v>23</v>
      </c>
      <c r="H17" s="36">
        <f t="shared" si="2"/>
        <v>105400</v>
      </c>
      <c r="I17" s="82">
        <v>15</v>
      </c>
      <c r="J17" s="36">
        <f>F17*H17*(1-I17/100)</f>
        <v>89590</v>
      </c>
      <c r="K17" s="28">
        <v>8</v>
      </c>
      <c r="L17" s="29"/>
      <c r="M17" s="29"/>
      <c r="N17" s="29"/>
      <c r="O17" s="105">
        <v>62000</v>
      </c>
      <c r="P17" s="30">
        <v>1.7</v>
      </c>
      <c r="Q17" s="31">
        <f>+O17</f>
        <v>62000</v>
      </c>
      <c r="R17" s="33">
        <f t="shared" si="1"/>
        <v>105400</v>
      </c>
      <c r="S17" s="8">
        <v>82450</v>
      </c>
      <c r="T17" s="8" t="s">
        <v>596</v>
      </c>
    </row>
    <row r="18" spans="2:18" ht="15">
      <c r="B18" s="108">
        <v>8</v>
      </c>
      <c r="C18" s="94"/>
      <c r="D18" s="95"/>
      <c r="E18" s="95"/>
      <c r="F18" s="92"/>
      <c r="G18" s="45"/>
      <c r="H18" s="36">
        <f t="shared" si="2"/>
        <v>0</v>
      </c>
      <c r="I18" s="82"/>
      <c r="J18" s="36">
        <f>F18*H18*(1-I18/100)</f>
        <v>0</v>
      </c>
      <c r="K18" s="28">
        <v>9</v>
      </c>
      <c r="L18" s="29"/>
      <c r="M18" s="29"/>
      <c r="N18" s="29"/>
      <c r="O18" s="29"/>
      <c r="P18" s="30">
        <v>1.4</v>
      </c>
      <c r="Q18" s="31">
        <f t="shared" si="0"/>
        <v>0</v>
      </c>
      <c r="R18" s="33">
        <f t="shared" si="1"/>
        <v>0</v>
      </c>
    </row>
    <row r="19" spans="2:18" ht="15">
      <c r="B19" s="108">
        <v>9</v>
      </c>
      <c r="C19" s="63"/>
      <c r="D19" s="64"/>
      <c r="E19" s="64"/>
      <c r="F19" s="92"/>
      <c r="G19" s="45"/>
      <c r="H19" s="36">
        <f t="shared" si="2"/>
        <v>0</v>
      </c>
      <c r="I19" s="82"/>
      <c r="J19" s="36">
        <f>F19*H19*(1-I19/100)</f>
        <v>0</v>
      </c>
      <c r="K19" s="28">
        <v>10</v>
      </c>
      <c r="L19" s="109"/>
      <c r="M19" s="29"/>
      <c r="N19" s="29"/>
      <c r="O19" s="29"/>
      <c r="P19" s="30">
        <v>1.3</v>
      </c>
      <c r="Q19" s="31">
        <f t="shared" si="0"/>
        <v>0</v>
      </c>
      <c r="R19" s="33">
        <f t="shared" si="1"/>
        <v>0</v>
      </c>
    </row>
    <row r="20" spans="2:18" ht="15">
      <c r="B20" s="108">
        <v>10</v>
      </c>
      <c r="C20" s="63"/>
      <c r="D20" s="64"/>
      <c r="E20" s="64"/>
      <c r="F20" s="92"/>
      <c r="G20" s="45"/>
      <c r="H20" s="36">
        <f t="shared" si="2"/>
        <v>0</v>
      </c>
      <c r="I20" s="82"/>
      <c r="J20" s="36">
        <f>F20*H20*(1-I20/100)</f>
        <v>0</v>
      </c>
      <c r="K20" s="28">
        <v>11</v>
      </c>
      <c r="L20" s="109"/>
      <c r="M20" s="29"/>
      <c r="N20" s="29"/>
      <c r="O20" s="29"/>
      <c r="P20" s="30">
        <v>1.4</v>
      </c>
      <c r="Q20" s="31">
        <f t="shared" si="0"/>
        <v>0</v>
      </c>
      <c r="R20" s="33">
        <f t="shared" si="1"/>
        <v>0</v>
      </c>
    </row>
    <row r="21" spans="2:18" ht="15">
      <c r="B21" s="108">
        <v>11</v>
      </c>
      <c r="C21" s="63"/>
      <c r="D21" s="64"/>
      <c r="E21" s="64"/>
      <c r="F21" s="92"/>
      <c r="G21" s="45"/>
      <c r="H21" s="36">
        <f t="shared" si="2"/>
        <v>0</v>
      </c>
      <c r="I21" s="82"/>
      <c r="J21" s="36">
        <f aca="true" t="shared" si="3" ref="J21:J27">F21*H21*(1-I21/100)</f>
        <v>0</v>
      </c>
      <c r="K21" s="28">
        <v>12</v>
      </c>
      <c r="L21" s="31"/>
      <c r="M21" s="29"/>
      <c r="N21" s="29"/>
      <c r="O21" s="29"/>
      <c r="P21" s="30">
        <v>1.7</v>
      </c>
      <c r="Q21" s="31">
        <f t="shared" si="0"/>
        <v>0</v>
      </c>
      <c r="R21" s="33">
        <f t="shared" si="1"/>
        <v>0</v>
      </c>
    </row>
    <row r="22" spans="2:18" ht="15">
      <c r="B22" s="108">
        <v>12</v>
      </c>
      <c r="C22" s="99"/>
      <c r="D22" s="103"/>
      <c r="E22" s="103"/>
      <c r="F22" s="92"/>
      <c r="G22" s="45"/>
      <c r="H22" s="36">
        <f t="shared" si="2"/>
        <v>0</v>
      </c>
      <c r="I22" s="82"/>
      <c r="J22" s="36">
        <f t="shared" si="3"/>
        <v>0</v>
      </c>
      <c r="K22" s="28">
        <v>13</v>
      </c>
      <c r="L22" s="29"/>
      <c r="M22" s="29"/>
      <c r="N22" s="29"/>
      <c r="O22" s="29"/>
      <c r="P22" s="30">
        <v>1.7</v>
      </c>
      <c r="Q22" s="31">
        <f aca="true" t="shared" si="4" ref="Q22:Q27">+M22</f>
        <v>0</v>
      </c>
      <c r="R22" s="33">
        <f t="shared" si="1"/>
        <v>0</v>
      </c>
    </row>
    <row r="23" spans="2:18" ht="15">
      <c r="B23" s="108">
        <v>13</v>
      </c>
      <c r="C23" s="99"/>
      <c r="D23" s="103"/>
      <c r="E23" s="103"/>
      <c r="F23" s="92"/>
      <c r="G23" s="45"/>
      <c r="H23" s="36">
        <f t="shared" si="2"/>
        <v>0</v>
      </c>
      <c r="I23" s="82"/>
      <c r="J23" s="36">
        <f t="shared" si="3"/>
        <v>0</v>
      </c>
      <c r="K23" s="28">
        <v>14</v>
      </c>
      <c r="L23" s="29"/>
      <c r="M23" s="29"/>
      <c r="N23" s="29"/>
      <c r="O23" s="29"/>
      <c r="P23" s="30"/>
      <c r="Q23" s="31"/>
      <c r="R23" s="33"/>
    </row>
    <row r="24" spans="2:18" ht="15">
      <c r="B24" s="108">
        <v>14</v>
      </c>
      <c r="C24" s="94"/>
      <c r="D24" s="95"/>
      <c r="E24" s="95"/>
      <c r="F24" s="92"/>
      <c r="G24" s="45"/>
      <c r="H24" s="36">
        <f t="shared" si="2"/>
        <v>0</v>
      </c>
      <c r="I24" s="82"/>
      <c r="J24" s="36">
        <f t="shared" si="3"/>
        <v>0</v>
      </c>
      <c r="K24" s="28">
        <v>15</v>
      </c>
      <c r="L24" s="29"/>
      <c r="M24" s="29"/>
      <c r="N24" s="29"/>
      <c r="O24" s="29"/>
      <c r="P24" s="30">
        <v>1.7</v>
      </c>
      <c r="Q24" s="31">
        <f t="shared" si="4"/>
        <v>0</v>
      </c>
      <c r="R24" s="33">
        <f t="shared" si="1"/>
        <v>0</v>
      </c>
    </row>
    <row r="25" spans="2:18" ht="15">
      <c r="B25" s="108">
        <v>15</v>
      </c>
      <c r="C25" s="94"/>
      <c r="D25" s="95"/>
      <c r="E25" s="95"/>
      <c r="F25" s="92"/>
      <c r="G25" s="45"/>
      <c r="H25" s="36">
        <f t="shared" si="2"/>
        <v>0</v>
      </c>
      <c r="I25" s="82"/>
      <c r="J25" s="36">
        <f t="shared" si="3"/>
        <v>0</v>
      </c>
      <c r="K25" s="28">
        <v>16</v>
      </c>
      <c r="L25" s="29"/>
      <c r="M25" s="29"/>
      <c r="N25" s="29"/>
      <c r="O25" s="29"/>
      <c r="P25" s="30">
        <v>1.7</v>
      </c>
      <c r="Q25" s="31">
        <f t="shared" si="4"/>
        <v>0</v>
      </c>
      <c r="R25" s="33">
        <f t="shared" si="1"/>
        <v>0</v>
      </c>
    </row>
    <row r="26" spans="2:18" ht="15">
      <c r="B26" s="108">
        <v>16</v>
      </c>
      <c r="C26" s="63"/>
      <c r="D26" s="64"/>
      <c r="E26" s="64"/>
      <c r="F26" s="92"/>
      <c r="G26" s="45"/>
      <c r="H26" s="36">
        <f t="shared" si="2"/>
        <v>0</v>
      </c>
      <c r="I26" s="82"/>
      <c r="J26" s="36">
        <f t="shared" si="3"/>
        <v>0</v>
      </c>
      <c r="K26" s="28">
        <v>17</v>
      </c>
      <c r="L26" s="29"/>
      <c r="M26" s="29"/>
      <c r="N26" s="29"/>
      <c r="O26" s="29"/>
      <c r="P26" s="30">
        <v>1.7</v>
      </c>
      <c r="Q26" s="31">
        <f t="shared" si="4"/>
        <v>0</v>
      </c>
      <c r="R26" s="33">
        <f t="shared" si="1"/>
        <v>0</v>
      </c>
    </row>
    <row r="27" spans="2:18" ht="15.75" thickBot="1">
      <c r="B27" s="108">
        <v>17</v>
      </c>
      <c r="C27" s="65"/>
      <c r="D27" s="66"/>
      <c r="E27" s="66"/>
      <c r="F27" s="93"/>
      <c r="G27" s="45"/>
      <c r="H27" s="36">
        <f t="shared" si="2"/>
        <v>0</v>
      </c>
      <c r="I27" s="82"/>
      <c r="J27" s="67">
        <f t="shared" si="3"/>
        <v>0</v>
      </c>
      <c r="K27" s="28">
        <v>18</v>
      </c>
      <c r="L27" s="29"/>
      <c r="M27" s="29"/>
      <c r="N27" s="29"/>
      <c r="O27" s="29"/>
      <c r="P27" s="30">
        <v>1.7</v>
      </c>
      <c r="Q27" s="31">
        <f t="shared" si="4"/>
        <v>0</v>
      </c>
      <c r="R27" s="33">
        <f t="shared" si="1"/>
        <v>0</v>
      </c>
    </row>
    <row r="28" spans="2:10" ht="15">
      <c r="B28" s="68" t="s">
        <v>17</v>
      </c>
      <c r="C28" s="69"/>
      <c r="D28" s="45"/>
      <c r="E28" s="45"/>
      <c r="F28" s="77"/>
      <c r="G28" s="70" t="s">
        <v>3</v>
      </c>
      <c r="H28" s="87"/>
      <c r="I28" s="83"/>
      <c r="J28" s="76">
        <f>SUM(J11:J27)</f>
        <v>710804.17</v>
      </c>
    </row>
    <row r="29" spans="2:10" ht="15">
      <c r="B29" s="71"/>
      <c r="C29" s="72"/>
      <c r="D29" s="73"/>
      <c r="E29" s="45"/>
      <c r="F29" s="74"/>
      <c r="G29" s="75" t="s">
        <v>13</v>
      </c>
      <c r="H29" s="88"/>
      <c r="I29" s="84"/>
      <c r="J29" s="76">
        <f>J28*I29</f>
        <v>0</v>
      </c>
    </row>
    <row r="30" spans="2:10" ht="15">
      <c r="B30" s="44"/>
      <c r="C30" s="45"/>
      <c r="D30" s="45"/>
      <c r="E30" s="45"/>
      <c r="F30" s="77"/>
      <c r="G30" s="72" t="s">
        <v>4</v>
      </c>
      <c r="H30" s="89"/>
      <c r="I30" s="85"/>
      <c r="J30" s="76">
        <f>J28-J29</f>
        <v>710804.17</v>
      </c>
    </row>
    <row r="31" spans="2:10" ht="15">
      <c r="B31" s="44"/>
      <c r="C31" s="45"/>
      <c r="D31" s="45"/>
      <c r="E31" s="45"/>
      <c r="F31" s="74"/>
      <c r="G31" s="75">
        <v>0.19</v>
      </c>
      <c r="H31" s="88"/>
      <c r="I31" s="84">
        <v>0.19</v>
      </c>
      <c r="J31" s="76">
        <f>J30*I31</f>
        <v>135052.7923</v>
      </c>
    </row>
    <row r="32" spans="2:10" ht="15.75" thickBot="1">
      <c r="B32" s="52"/>
      <c r="C32" s="53"/>
      <c r="D32" s="53"/>
      <c r="E32" s="53"/>
      <c r="F32" s="78"/>
      <c r="G32" s="79" t="s">
        <v>2</v>
      </c>
      <c r="H32" s="90"/>
      <c r="I32" s="86"/>
      <c r="J32" s="80">
        <f>J30+J31</f>
        <v>845856.9623</v>
      </c>
    </row>
  </sheetData>
  <sheetProtection formatCells="0"/>
  <mergeCells count="18">
    <mergeCell ref="C24:E24"/>
    <mergeCell ref="C25:E25"/>
    <mergeCell ref="C23:E23"/>
    <mergeCell ref="C14:E14"/>
    <mergeCell ref="C15:E15"/>
    <mergeCell ref="C16:E16"/>
    <mergeCell ref="C17:E17"/>
    <mergeCell ref="C18:E18"/>
    <mergeCell ref="C22:E22"/>
    <mergeCell ref="C12:E12"/>
    <mergeCell ref="C13:E13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3" activePane="bottomLeft" state="frozen"/>
      <selection pane="topLeft" activeCell="B1" sqref="B1"/>
      <selection pane="bottomLeft" activeCell="B107" sqref="B107"/>
    </sheetView>
  </sheetViews>
  <sheetFormatPr defaultColWidth="11.421875" defaultRowHeight="15"/>
  <cols>
    <col min="1" max="1" width="5.28125" style="0" bestFit="1" customWidth="1"/>
    <col min="2" max="2" width="12.00390625" style="34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4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4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4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4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4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4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4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4" t="s">
        <v>78</v>
      </c>
      <c r="C8" t="s">
        <v>79</v>
      </c>
      <c r="G8" t="s">
        <v>33</v>
      </c>
    </row>
    <row r="9" spans="1:12" ht="15">
      <c r="A9">
        <v>8</v>
      </c>
      <c r="B9" s="34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4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4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4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4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4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4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4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4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4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4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4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4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4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4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4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4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4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4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4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4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4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4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4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4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4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4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4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4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4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4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4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4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4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4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4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4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4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4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4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4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4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4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4" t="s">
        <v>288</v>
      </c>
      <c r="C52" t="s">
        <v>289</v>
      </c>
      <c r="G52" t="s">
        <v>33</v>
      </c>
    </row>
    <row r="53" spans="1:12" ht="15">
      <c r="A53">
        <v>52</v>
      </c>
      <c r="B53" s="34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4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4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4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4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4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4" t="s">
        <v>324</v>
      </c>
      <c r="C59" t="s">
        <v>325</v>
      </c>
      <c r="G59" t="s">
        <v>33</v>
      </c>
    </row>
    <row r="60" spans="1:12" ht="15">
      <c r="A60">
        <v>59</v>
      </c>
      <c r="B60" s="34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4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4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4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4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4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4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4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4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4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4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4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4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4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4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4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4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4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4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4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4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4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4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4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4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4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4" t="s">
        <v>446</v>
      </c>
      <c r="C86" t="s">
        <v>447</v>
      </c>
      <c r="G86" t="s">
        <v>33</v>
      </c>
    </row>
    <row r="87" spans="1:7" ht="15">
      <c r="A87">
        <v>86</v>
      </c>
      <c r="B87" s="34" t="s">
        <v>448</v>
      </c>
      <c r="C87" t="s">
        <v>449</v>
      </c>
      <c r="G87" t="s">
        <v>33</v>
      </c>
    </row>
    <row r="88" spans="1:13" ht="15">
      <c r="A88">
        <v>87</v>
      </c>
      <c r="B88" s="34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4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4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4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4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4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4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4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4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4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4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4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4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4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4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4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4" t="s">
        <v>530</v>
      </c>
      <c r="C104" t="s">
        <v>531</v>
      </c>
      <c r="G104" t="s">
        <v>33</v>
      </c>
    </row>
    <row r="105" spans="1:13" ht="15">
      <c r="A105">
        <v>104</v>
      </c>
      <c r="B105" s="34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4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4" t="s">
        <v>582</v>
      </c>
      <c r="C107" t="s">
        <v>580</v>
      </c>
      <c r="E107" t="s">
        <v>583</v>
      </c>
      <c r="F107" t="s">
        <v>35</v>
      </c>
      <c r="G107" t="s">
        <v>33</v>
      </c>
      <c r="I107" t="s">
        <v>581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2015-02-13T14:06:46Z</cp:lastPrinted>
  <dcterms:created xsi:type="dcterms:W3CDTF">2013-07-12T05:01:37Z</dcterms:created>
  <dcterms:modified xsi:type="dcterms:W3CDTF">2015-02-13T14:07:28Z</dcterms:modified>
  <cp:category/>
  <cp:version/>
  <cp:contentType/>
  <cp:contentStatus/>
</cp:coreProperties>
</file>