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<sst xmlns="http://schemas.openxmlformats.org/spreadsheetml/2006/main" count="824" uniqueCount="594">
  <si>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</si>
  <si>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</si>
  <si>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</si>
  <si>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</si>
  <si>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</si>
  <si>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</si>
  <si>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</si>
  <si>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</si>
  <si>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</si>
  <si>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</si>
  <si>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</si>
  <si>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</si>
  <si>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</si>
  <si>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</si>
  <si>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</si>
  <si>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</si>
  <si>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</si>
  <si>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</si>
  <si>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</si>
  <si>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</si>
  <si>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</si>
  <si>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</si>
  <si>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</si>
  <si>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</si>
  <si>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</si>
  <si>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</si>
  <si>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</si>
  <si>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</si>
  <si>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</si>
  <si>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</si>
  <si>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</si>
  <si>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</si>
  <si>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</si>
  <si>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</si>
  <si>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</si>
  <si>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</si>
  <si>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</si>
  <si>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</si>
  <si>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</si>
  <si>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</si>
  <si>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</si>
  <si>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</si>
  <si>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</si>
  <si>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</si>
  <si>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</si>
  <si>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</si>
  <si>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</si>
  <si>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</si>
  <si>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</si>
  <si>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</si>
  <si>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</si>
  <si>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</si>
  <si>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</si>
  <si>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</si>
  <si>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</si>
  <si>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</si>
  <si>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</si>
  <si>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</si>
  <si>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</si>
  <si>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</si>
  <si>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</si>
  <si>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</si>
  <si>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</si>
  <si>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</si>
  <si>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</si>
  <si>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</si>
  <si>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</si>
  <si>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</si>
  <si>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</si>
  <si>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</si>
  <si>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</si>
  <si>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</si>
  <si>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</si>
  <si>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</si>
  <si>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</si>
  <si>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</si>
  <si>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</si>
  <si>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</si>
  <si>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</si>
  <si>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</si>
  <si>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</si>
  <si>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</si>
  <si>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</si>
  <si>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</si>
  <si>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</si>
  <si>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</si>
  <si>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</si>
  <si>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</si>
  <si>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</si>
  <si>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</si>
  <si>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</si>
  <si>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</si>
  <si>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</si>
  <si>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</si>
  <si>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</si>
  <si>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</si>
  <si>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</si>
  <si>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</si>
  <si>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</si>
  <si>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</si>
  <si>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</si>
  <si>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</si>
  <si>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</si>
  <si>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</si>
  <si>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</si>
  <si>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</si>
  <si>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</si>
  <si>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</si>
  <si>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</si>
  <si>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</si>
  <si>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</si>
  <si>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</si>
  <si>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</si>
  <si>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</si>
  <si>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</si>
  <si>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</si>
  <si>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</si>
  <si>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</si>
  <si>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</si>
  <si>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</si>
  <si>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</si>
  <si>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</si>
  <si>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</si>
  <si>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</si>
  <si>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</si>
  <si>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</si>
  <si>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</si>
  <si>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</si>
  <si>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</si>
  <si>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</si>
  <si>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</si>
  <si>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</si>
  <si>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</si>
  <si>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</si>
  <si>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</si>
  <si>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</si>
  <si>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</si>
  <si>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</si>
  <si>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</si>
  <si>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</si>
  <si>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</si>
  <si>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</si>
  <si>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</si>
  <si>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</si>
  <si>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</si>
  <si>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</si>
  <si>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</si>
  <si>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</si>
  <si>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</si>
  <si>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</si>
  <si>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</si>
  <si>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</si>
  <si>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</si>
  <si>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</si>
  <si>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</si>
  <si>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</si>
  <si>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</si>
  <si>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</si>
  <si>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</si>
  <si>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</si>
  <si>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</si>
  <si>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</si>
  <si>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</si>
  <si>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</si>
  <si>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</si>
  <si>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</si>
  <si>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</si>
  <si>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</si>
  <si>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</si>
  <si>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</si>
  <si>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</si>
  <si>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</si>
  <si>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</si>
  <si>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</si>
  <si>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</si>
  <si>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</si>
  <si>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</si>
  <si>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</si>
  <si>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</si>
  <si>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</si>
  <si>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</si>
  <si>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</si>
  <si>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</si>
  <si>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</si>
  <si>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</si>
  <si>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</si>
  <si>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</si>
  <si>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</si>
  <si>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</si>
  <si>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</si>
  <si>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</si>
  <si>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</si>
  <si>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</si>
  <si>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</si>
  <si>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</si>
  <si>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</si>
  <si>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</si>
  <si>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</si>
  <si>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</si>
  <si>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</si>
  <si>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</si>
  <si>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</si>
  <si>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</si>
  <si>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</si>
  <si>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</si>
  <si>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</si>
  <si>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</si>
  <si>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</si>
  <si>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</si>
  <si>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</si>
  <si>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</si>
  <si>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</si>
  <si>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</si>
  <si>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</si>
  <si>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</si>
  <si>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</si>
  <si>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</si>
  <si>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</si>
  <si>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</si>
  <si>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</si>
  <si>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</si>
  <si>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</si>
  <si>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</si>
  <si>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</si>
  <si>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</si>
  <si>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</si>
  <si>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</si>
  <si>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</si>
  <si>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</si>
  <si>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</si>
  <si>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</si>
  <si>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</si>
  <si>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</si>
  <si>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</si>
  <si>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</si>
  <si>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</si>
  <si>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</si>
  <si>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</si>
  <si>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</si>
  <si>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</si>
  <si>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</si>
  <si>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</si>
  <si>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</si>
  <si>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</si>
  <si>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</si>
  <si>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</si>
  <si>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</si>
  <si>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</si>
  <si>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</si>
  <si>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</si>
  <si>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</si>
  <si>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</si>
  <si>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</si>
  <si>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</si>
  <si>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</si>
  <si>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</si>
  <si>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</si>
  <si>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</si>
  <si>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</si>
  <si>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</si>
  <si>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</si>
  <si>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</si>
  <si>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</si>
  <si>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</si>
  <si>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</si>
  <si>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</si>
  <si>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</si>
  <si>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</si>
  <si>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</si>
  <si>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</si>
  <si>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</si>
  <si>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</si>
  <si>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</si>
  <si>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</si>
  <si>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</si>
  <si>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</si>
  <si>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</si>
  <si>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</si>
  <si>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</si>
  <si>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</si>
  <si>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</si>
  <si>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</si>
  <si>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</si>
  <si>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</si>
  <si>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</si>
  <si>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</si>
  <si>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</si>
  <si>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</si>
  <si>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</si>
  <si>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</si>
  <si>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</si>
  <si>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</si>
  <si>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</si>
  <si>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</si>
  <si>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</si>
  <si>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</si>
  <si>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</si>
  <si>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</si>
  <si>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</si>
  <si>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</si>
  <si>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</si>
  <si>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</si>
  <si>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</si>
  <si>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</si>
  <si>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</si>
  <si>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</si>
  <si>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</si>
  <si>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</si>
  <si>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</si>
  <si>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</si>
  <si>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</si>
  <si>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</si>
  <si>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</si>
  <si>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</si>
  <si>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</si>
  <si>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</si>
  <si>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</si>
  <si>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</si>
  <si>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</si>
  <si>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</si>
  <si>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</si>
  <si>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</si>
  <si>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</si>
  <si>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</si>
  <si>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</si>
  <si>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</si>
  <si>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</si>
  <si>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</si>
  <si>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</si>
  <si>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</si>
  <si>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</si>
  <si>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</si>
  <si>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</si>
  <si>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</si>
  <si>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</si>
  <si>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</si>
  <si>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</si>
  <si>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</si>
  <si>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</si>
  <si>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</si>
  <si>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</si>
  <si>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</si>
  <si>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</si>
  <si>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</si>
  <si>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</si>
  <si>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</si>
  <si>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</si>
  <si>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</si>
  <si>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</si>
  <si>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</si>
  <si>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</si>
  <si>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</si>
  <si>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</si>
  <si>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</si>
  <si>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</si>
  <si>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</si>
  <si>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</si>
  <si>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</si>
  <si>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</si>
  <si>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</si>
  <si>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</si>
  <si>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</si>
  <si>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</si>
  <si>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</si>
  <si>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</si>
  <si>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</si>
  <si>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</si>
  <si>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</si>
  <si>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</si>
  <si>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</si>
  <si>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</si>
  <si>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</si>
  <si>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</si>
  <si>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</si>
  <si>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</si>
  <si>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</si>
  <si>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</si>
  <si>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</si>
  <si>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</si>
  <si>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</si>
  <si>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</si>
  <si>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</si>
  <si>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</si>
  <si>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</si>
  <si>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</si>
  <si>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</si>
  <si>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</si>
  <si>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</si>
  <si>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</si>
  <si>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</si>
  <si>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</si>
  <si>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</si>
  <si>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</si>
  <si>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</si>
  <si>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</si>
  <si>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</si>
  <si>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</si>
  <si>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</si>
  <si>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</si>
  <si>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</si>
  <si>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</si>
  <si>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</si>
  <si>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</si>
  <si>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</si>
  <si>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</si>
  <si>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</si>
  <si>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</si>
  <si>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</si>
  <si>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</si>
  <si>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</si>
  <si>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</si>
  <si>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</si>
  <si>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</si>
  <si>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</si>
  <si>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</si>
  <si>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</si>
  <si>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</si>
  <si>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</si>
  <si>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</si>
  <si>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</si>
  <si>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</si>
  <si>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</si>
  <si>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</si>
  <si>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</si>
  <si>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</si>
  <si>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</si>
  <si>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</si>
  <si>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</si>
  <si>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</si>
  <si>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</si>
  <si>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</si>
  <si>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</si>
  <si>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</si>
  <si>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</si>
  <si>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</si>
  <si>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</si>
  <si>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</si>
  <si>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</si>
  <si>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</si>
  <si>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</si>
  <si>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</si>
  <si>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</si>
  <si>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</si>
  <si>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</si>
  <si>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</si>
  <si>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</si>
  <si>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</si>
  <si>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</si>
  <si>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</si>
  <si>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</si>
  <si>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</si>
  <si>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</si>
  <si>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</si>
  <si>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</si>
  <si>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</si>
  <si>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</si>
  <si>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</si>
  <si>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</si>
  <si>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</si>
  <si>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</si>
  <si>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</si>
  <si>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</si>
  <si>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</si>
  <si>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</si>
  <si>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</si>
  <si>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</si>
  <si>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</si>
  <si>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</si>
  <si>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</si>
  <si>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</si>
  <si>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</si>
  <si>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</si>
  <si>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</si>
  <si>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</si>
  <si>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</si>
  <si>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</si>
  <si>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</si>
  <si>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</si>
  <si>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</si>
  <si>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</si>
  <si>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</si>
  <si>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</si>
  <si>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</si>
  <si>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</si>
  <si>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</si>
  <si>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</si>
  <si>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</si>
  <si>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</si>
  <si>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</si>
  <si>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</si>
  <si>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</si>
  <si>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</si>
  <si>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</si>
  <si>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</si>
  <si>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</si>
  <si>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</si>
  <si>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</si>
  <si>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</si>
  <si>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</si>
  <si>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</si>
  <si>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</si>
  <si>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</si>
  <si>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</si>
  <si>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</si>
  <si>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</si>
  <si>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</si>
  <si>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</si>
  <si>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</si>
  <si>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</si>
  <si>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</si>
  <si>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</si>
  <si>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</si>
  <si>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</si>
  <si>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</si>
  <si>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</si>
  <si>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</si>
  <si>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</si>
  <si>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</si>
  <si>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</si>
  <si>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</si>
  <si>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</si>
  <si>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</si>
  <si>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</si>
  <si>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</si>
  <si>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</si>
  <si>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</si>
  <si>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</si>
  <si>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</si>
  <si>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</si>
  <si>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</si>
  <si>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</si>
  <si>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</si>
  <si>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</si>
  <si>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</si>
  <si>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</si>
  <si>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</si>
  <si>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</si>
  <si>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</si>
  <si>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</si>
  <si>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</si>
  <si>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</si>
  <si>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</si>
  <si>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</si>
  <si>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</si>
  <si>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</si>
  <si>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</si>
  <si>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</si>
  <si>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</si>
  <si>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</si>
  <si>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</si>
  <si>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</si>
  <si>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</si>
  <si>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</si>
  <si>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</si>
  <si>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</si>
  <si>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</si>
  <si>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</si>
  <si>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</si>
  <si>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</si>
  <si>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</si>
  <si>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</si>
  <si>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</si>
  <si>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</si>
  <si>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</si>
  <si>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</si>
  <si>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</si>
  <si>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</si>
  <si>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</si>
  <si>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</si>
  <si>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</si>
  <si>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</si>
  <si>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</si>
  <si>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</si>
  <si>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</si>
  <si>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</si>
  <si>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</si>
  <si>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</si>
  <si>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</si>
  <si>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</si>
  <si>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</si>
  <si>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</si>
  <si>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</si>
  <si>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</si>
  <si>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HANS SCHONFFELDT</t>
  </si>
  <si>
    <t>(2)7369332</t>
  </si>
  <si>
    <t>BREDENMASTER</t>
  </si>
  <si>
    <t>Av los Maitenes Oriente 1351</t>
  </si>
  <si>
    <t> 2498 5100</t>
  </si>
  <si>
    <t>CRISTIAN VILCHES</t>
  </si>
  <si>
    <t>cvilches@bredenmaster.com</t>
  </si>
  <si>
    <t>96.606.310-6</t>
  </si>
  <si>
    <t>Koslan</t>
  </si>
  <si>
    <t xml:space="preserve">valvulas con flotador conexión </t>
  </si>
  <si>
    <t>hilo 1” salida manguera 1 ¼” quickstop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</si>
</sst>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72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172" fontId="53" fillId="33" borderId="15" xfId="0" applyNumberFormat="1" applyFont="1" applyFill="1" applyBorder="1" applyAlignment="1" applyProtection="1">
      <alignment horizontal="left" vertical="center"/>
      <protection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72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1" fillId="0" borderId="27" xfId="0" applyFont="1" applyBorder="1" applyAlignment="1" applyProtection="1">
      <alignment horizontal="center"/>
      <protection locked="0"/>
    </xf>
    <xf numFmtId="0" fontId="51" fillId="0" borderId="28" xfId="0" applyFont="1" applyBorder="1" applyAlignment="1" applyProtection="1">
      <alignment horizontal="center"/>
      <protection locked="0"/>
    </xf>
    <xf numFmtId="0" fontId="51" fillId="0" borderId="29" xfId="0" applyFont="1" applyBorder="1" applyAlignment="1" applyProtection="1">
      <alignment horizontal="center"/>
      <protection locked="0"/>
    </xf>
    <xf numFmtId="0" fontId="51" fillId="0" borderId="30" xfId="0" applyFont="1" applyBorder="1" applyAlignment="1" applyProtection="1">
      <alignment horizontal="center"/>
      <protection locked="0"/>
    </xf>
    <xf numFmtId="0" fontId="51" fillId="0" borderId="31" xfId="0" applyFont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32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30" xfId="0" applyFont="1" applyFill="1" applyBorder="1" applyAlignment="1" applyProtection="1">
      <alignment horizontal="right"/>
      <protection locked="0"/>
    </xf>
    <xf numFmtId="1" fontId="51" fillId="33" borderId="31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3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4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3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35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6" xfId="0" applyFont="1" applyFill="1" applyBorder="1" applyAlignment="1" applyProtection="1">
      <alignment horizontal="right"/>
      <protection locked="0"/>
    </xf>
    <xf numFmtId="1" fontId="51" fillId="33" borderId="37" xfId="0" applyNumberFormat="1" applyFont="1" applyFill="1" applyBorder="1" applyAlignment="1" applyProtection="1">
      <alignment horizontal="center"/>
      <protection/>
    </xf>
    <xf numFmtId="173" fontId="55" fillId="0" borderId="13" xfId="45" applyNumberFormat="1" applyFont="1" applyFill="1" applyBorder="1" applyAlignment="1" applyProtection="1">
      <alignment horizontal="center" vertical="center"/>
      <protection locked="0"/>
    </xf>
    <xf numFmtId="174" fontId="51" fillId="33" borderId="32" xfId="0" applyNumberFormat="1" applyFont="1" applyFill="1" applyBorder="1" applyAlignment="1" applyProtection="1">
      <alignment horizontal="center"/>
      <protection/>
    </xf>
    <xf numFmtId="174" fontId="51" fillId="33" borderId="32" xfId="0" applyNumberFormat="1" applyFont="1" applyFill="1" applyBorder="1" applyAlignment="1" applyProtection="1">
      <alignment horizontal="center"/>
      <protection locked="0"/>
    </xf>
    <xf numFmtId="174" fontId="51" fillId="33" borderId="15" xfId="0" applyNumberFormat="1" applyFont="1" applyFill="1" applyBorder="1" applyAlignment="1" applyProtection="1">
      <alignment horizontal="center"/>
      <protection/>
    </xf>
    <xf numFmtId="174" fontId="51" fillId="33" borderId="38" xfId="0" applyNumberFormat="1" applyFont="1" applyFill="1" applyBorder="1" applyAlignment="1" applyProtection="1">
      <alignment horizontal="center"/>
      <protection/>
    </xf>
    <xf numFmtId="174" fontId="51" fillId="33" borderId="38" xfId="0" applyNumberFormat="1" applyFont="1" applyFill="1" applyBorder="1" applyAlignment="1" applyProtection="1">
      <alignment horizontal="center"/>
      <protection locked="0"/>
    </xf>
    <xf numFmtId="174" fontId="51" fillId="33" borderId="26" xfId="0" applyNumberFormat="1" applyFont="1" applyFill="1" applyBorder="1" applyAlignment="1" applyProtection="1">
      <alignment horizontal="center"/>
      <protection/>
    </xf>
    <xf numFmtId="0" fontId="51" fillId="33" borderId="10" xfId="0" applyNumberFormat="1" applyFont="1" applyFill="1" applyBorder="1" applyAlignment="1" applyProtection="1">
      <alignment horizontal="center"/>
      <protection locked="0"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8" fillId="33" borderId="15" xfId="0" applyFont="1" applyFill="1" applyBorder="1" applyAlignment="1" applyProtection="1">
      <alignment horizontal="center"/>
      <protection locked="0"/>
    </xf>
    <xf numFmtId="0" fontId="28" fillId="33" borderId="12" xfId="0" applyFont="1" applyFill="1" applyBorder="1" applyAlignment="1" applyProtection="1">
      <alignment horizontal="center"/>
      <protection locked="0"/>
    </xf>
    <xf numFmtId="0" fontId="38" fillId="0" borderId="0" xfId="45" applyAlignment="1">
      <alignment/>
    </xf>
    <xf numFmtId="0" fontId="0" fillId="0" borderId="0" xfId="0" applyAlignment="1" applyProtection="1">
      <alignment horizontal="left"/>
      <protection locked="0"/>
    </xf>
    <xf numFmtId="174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0" fontId="56" fillId="33" borderId="14" xfId="0" applyNumberFormat="1" applyFont="1" applyFill="1" applyBorder="1" applyAlignment="1" applyProtection="1">
      <alignment horizontal="center"/>
      <protection locked="0"/>
    </xf>
    <xf numFmtId="0" fontId="28" fillId="33" borderId="27" xfId="0" applyFont="1" applyFill="1" applyBorder="1" applyAlignment="1" applyProtection="1">
      <alignment/>
      <protection locked="0"/>
    </xf>
    <xf numFmtId="174" fontId="28" fillId="33" borderId="27" xfId="0" applyNumberFormat="1" applyFont="1" applyFill="1" applyBorder="1" applyAlignment="1" applyProtection="1">
      <alignment horizontal="center"/>
      <protection/>
    </xf>
    <xf numFmtId="174" fontId="28" fillId="33" borderId="27" xfId="0" applyNumberFormat="1" applyFont="1" applyFill="1" applyBorder="1" applyAlignment="1" applyProtection="1">
      <alignment horizontal="center"/>
      <protection locked="0"/>
    </xf>
    <xf numFmtId="174" fontId="28" fillId="33" borderId="12" xfId="0" applyNumberFormat="1" applyFont="1" applyFill="1" applyBorder="1" applyAlignment="1" applyProtection="1">
      <alignment horizontal="center"/>
      <protection/>
    </xf>
    <xf numFmtId="0" fontId="28" fillId="33" borderId="32" xfId="0" applyFont="1" applyFill="1" applyBorder="1" applyAlignment="1" applyProtection="1">
      <alignment/>
      <protection locked="0"/>
    </xf>
    <xf numFmtId="174" fontId="28" fillId="33" borderId="32" xfId="0" applyNumberFormat="1" applyFont="1" applyFill="1" applyBorder="1" applyAlignment="1" applyProtection="1">
      <alignment horizontal="center"/>
      <protection/>
    </xf>
    <xf numFmtId="174" fontId="28" fillId="33" borderId="32" xfId="0" applyNumberFormat="1" applyFont="1" applyFill="1" applyBorder="1" applyAlignment="1" applyProtection="1">
      <alignment horizontal="center"/>
      <protection locked="0"/>
    </xf>
    <xf numFmtId="174" fontId="28" fillId="33" borderId="15" xfId="0" applyNumberFormat="1" applyFont="1" applyFill="1" applyBorder="1" applyAlignment="1" applyProtection="1">
      <alignment horizontal="center"/>
      <protection/>
    </xf>
    <xf numFmtId="0" fontId="51" fillId="0" borderId="10" xfId="0" applyFont="1" applyBorder="1" applyAlignment="1" applyProtection="1">
      <alignment horizontal="center"/>
      <protection locked="0"/>
    </xf>
    <xf numFmtId="0" fontId="51" fillId="0" borderId="11" xfId="0" applyFont="1" applyBorder="1" applyAlignment="1" applyProtection="1">
      <alignment/>
      <protection locked="0"/>
    </xf>
    <xf numFmtId="0" fontId="51" fillId="0" borderId="12" xfId="0" applyFont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174" fontId="53" fillId="33" borderId="0" xfId="0" applyNumberFormat="1" applyFont="1" applyFill="1" applyBorder="1" applyAlignment="1" applyProtection="1">
      <alignment horizontal="left"/>
      <protection/>
    </xf>
    <xf numFmtId="174" fontId="53" fillId="33" borderId="15" xfId="0" applyNumberFormat="1" applyFont="1" applyFill="1" applyBorder="1" applyAlignment="1" applyProtection="1">
      <alignment horizontal="left"/>
      <protection/>
    </xf>
    <xf numFmtId="174" fontId="27" fillId="33" borderId="0" xfId="0" applyNumberFormat="1" applyFont="1" applyFill="1" applyBorder="1" applyAlignment="1" applyProtection="1">
      <alignment horizontal="left"/>
      <protection/>
    </xf>
    <xf numFmtId="174" fontId="52" fillId="33" borderId="0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15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vilches@bredenmaster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5">
      <selection activeCell="A11" sqref="A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3">
        <v>2281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101" t="s">
        <v>590</v>
      </c>
      <c r="E4" s="38" t="s">
        <v>12</v>
      </c>
      <c r="F4" s="39"/>
      <c r="G4" s="39"/>
      <c r="H4" s="40"/>
      <c r="I4" s="38" t="s">
        <v>9</v>
      </c>
      <c r="J4" s="97" t="str">
        <f>VLOOKUP(D4,CLIENTES,10,FALSE)</f>
        <v> 2498 5100</v>
      </c>
      <c r="K4" s="20"/>
    </row>
    <row r="5" spans="2:11" ht="15">
      <c r="B5" s="41"/>
      <c r="C5" s="42"/>
      <c r="D5" s="43"/>
      <c r="E5" s="121" t="str">
        <f>VLOOKUP(D4,CLIENTES,4,FALSE)</f>
        <v>Av los Maitenes Oriente 1351</v>
      </c>
      <c r="F5" s="121"/>
      <c r="G5" s="121"/>
      <c r="H5" s="121"/>
      <c r="I5" s="121"/>
      <c r="J5" s="122"/>
      <c r="K5" s="20"/>
    </row>
    <row r="6" spans="2:10" ht="17.25" customHeight="1">
      <c r="B6" s="41" t="s">
        <v>27</v>
      </c>
      <c r="C6" s="42"/>
      <c r="D6" s="95" t="str">
        <f>VLOOKUP(D4,CLIENTES,2,FALSE)</f>
        <v>BREDENMASTER</v>
      </c>
      <c r="E6" s="42" t="s">
        <v>7</v>
      </c>
      <c r="F6" s="121" t="str">
        <f>VLOOKUP(D4,CLIENTES,5,FALSE)</f>
        <v>PUDAHUEL</v>
      </c>
      <c r="G6" s="121"/>
      <c r="H6" s="121"/>
      <c r="I6" s="102" t="str">
        <f>VLOOKUP(D4,CLIENTES,11,FALSE)</f>
        <v>cvilches@bredenmaster.com</v>
      </c>
      <c r="J6" s="103"/>
    </row>
    <row r="7" spans="2:10" ht="15">
      <c r="B7" s="41" t="s">
        <v>25</v>
      </c>
      <c r="C7" s="42"/>
      <c r="D7" s="94">
        <f>VLOOKUP(D4,CLIENTES,3,FALSE)</f>
        <v>0</v>
      </c>
      <c r="E7" s="42" t="s">
        <v>8</v>
      </c>
      <c r="F7" s="123" t="str">
        <f>VLOOKUP(D4,CLIENTES,6,FALSE)</f>
        <v>STGO</v>
      </c>
      <c r="G7" s="123"/>
      <c r="H7" s="123"/>
      <c r="I7" s="42" t="s">
        <v>26</v>
      </c>
      <c r="J7" s="96" t="str">
        <f>VLOOKUP(D4,CLIENTES,8,FALSE)</f>
        <v>CRISTIAN VILCHES</v>
      </c>
    </row>
    <row r="8" spans="2:12" ht="15.75" thickBot="1">
      <c r="B8" s="119" t="s">
        <v>28</v>
      </c>
      <c r="C8" s="120"/>
      <c r="D8" s="94">
        <f>VLOOKUP(D4,CLIENTES,7,FALSE)</f>
        <v>0</v>
      </c>
      <c r="E8" s="42" t="s">
        <v>11</v>
      </c>
      <c r="F8" s="124">
        <f>VLOOKUP(D4,CLIENTES,12,FALSE)</f>
        <v>0</v>
      </c>
      <c r="G8" s="124"/>
      <c r="H8" s="124"/>
      <c r="I8" s="42" t="s">
        <v>14</v>
      </c>
      <c r="J8" s="44">
        <f ca="1">TODAY()</f>
        <v>42037</v>
      </c>
      <c r="K8" s="20"/>
      <c r="L8" s="20"/>
    </row>
    <row r="9" spans="2:18" ht="16.5" thickBot="1" thickTop="1">
      <c r="B9" s="45"/>
      <c r="C9" s="46"/>
      <c r="D9" s="47"/>
      <c r="E9" s="46"/>
      <c r="F9" s="47"/>
      <c r="G9" s="47"/>
      <c r="H9" s="47"/>
      <c r="I9" s="46"/>
      <c r="J9" s="48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9" t="s">
        <v>1</v>
      </c>
      <c r="C10" s="113" t="s">
        <v>24</v>
      </c>
      <c r="D10" s="114"/>
      <c r="E10" s="115"/>
      <c r="F10" s="50" t="s">
        <v>0</v>
      </c>
      <c r="G10" s="51" t="s">
        <v>23</v>
      </c>
      <c r="H10" s="51" t="s">
        <v>15</v>
      </c>
      <c r="I10" s="52" t="s">
        <v>13</v>
      </c>
      <c r="J10" s="53" t="s">
        <v>2</v>
      </c>
      <c r="K10" s="24" t="s">
        <v>18</v>
      </c>
      <c r="L10" s="25" t="s">
        <v>591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0">
        <v>1</v>
      </c>
      <c r="C11" s="116" t="s">
        <v>592</v>
      </c>
      <c r="D11" s="117"/>
      <c r="E11" s="118"/>
      <c r="F11" s="99">
        <v>2</v>
      </c>
      <c r="G11" s="105" t="s">
        <v>23</v>
      </c>
      <c r="H11" s="106">
        <f>+R11</f>
        <v>18330</v>
      </c>
      <c r="I11" s="107">
        <v>0</v>
      </c>
      <c r="J11" s="108">
        <f aca="true" t="shared" si="0" ref="J11:J28">F11*H11*(1-I11/100)</f>
        <v>36660</v>
      </c>
      <c r="K11" s="28">
        <v>1</v>
      </c>
      <c r="L11" s="29">
        <v>12220</v>
      </c>
      <c r="M11" s="29"/>
      <c r="N11" s="29"/>
      <c r="O11" s="29"/>
      <c r="P11" s="30">
        <v>1.5</v>
      </c>
      <c r="Q11" s="31">
        <f>+L11</f>
        <v>12220</v>
      </c>
      <c r="R11" s="35">
        <f>Q11*P11</f>
        <v>18330</v>
      </c>
    </row>
    <row r="12" spans="2:18" ht="15">
      <c r="B12" s="91"/>
      <c r="C12" s="125" t="s">
        <v>593</v>
      </c>
      <c r="D12" s="126"/>
      <c r="E12" s="127"/>
      <c r="F12" s="98"/>
      <c r="G12" s="109"/>
      <c r="H12" s="110"/>
      <c r="I12" s="111"/>
      <c r="J12" s="112"/>
      <c r="K12" s="28">
        <v>2</v>
      </c>
      <c r="L12" s="29"/>
      <c r="M12" s="29"/>
      <c r="N12" s="29"/>
      <c r="O12" s="29"/>
      <c r="P12" s="30">
        <v>1.4</v>
      </c>
      <c r="Q12" s="31">
        <f>+L12</f>
        <v>0</v>
      </c>
      <c r="R12" s="35">
        <f aca="true" t="shared" si="1" ref="R12:R28">Q12*P12</f>
        <v>0</v>
      </c>
    </row>
    <row r="13" spans="2:18" ht="15">
      <c r="B13" s="91"/>
      <c r="C13" s="125"/>
      <c r="D13" s="126"/>
      <c r="E13" s="127"/>
      <c r="F13" s="98"/>
      <c r="G13" s="109"/>
      <c r="H13" s="110"/>
      <c r="I13" s="111"/>
      <c r="J13" s="112"/>
      <c r="K13" s="28">
        <v>3</v>
      </c>
      <c r="L13" s="29"/>
      <c r="M13" s="29"/>
      <c r="N13" s="29"/>
      <c r="O13" s="29"/>
      <c r="P13" s="30">
        <v>1.4</v>
      </c>
      <c r="Q13" s="31">
        <f>+L13</f>
        <v>0</v>
      </c>
      <c r="R13" s="35">
        <f t="shared" si="1"/>
        <v>0</v>
      </c>
    </row>
    <row r="14" spans="2:18" ht="15">
      <c r="B14" s="91"/>
      <c r="C14" s="125"/>
      <c r="D14" s="126"/>
      <c r="E14" s="127"/>
      <c r="F14" s="98"/>
      <c r="G14" s="109"/>
      <c r="H14" s="84"/>
      <c r="I14" s="85"/>
      <c r="J14" s="86"/>
      <c r="K14" s="28">
        <v>4</v>
      </c>
      <c r="L14" s="29"/>
      <c r="M14" s="29"/>
      <c r="N14" s="29"/>
      <c r="O14" s="29"/>
      <c r="P14" s="30">
        <v>1.4</v>
      </c>
      <c r="Q14" s="31">
        <f>+L14</f>
        <v>0</v>
      </c>
      <c r="R14" s="35">
        <f t="shared" si="1"/>
        <v>0</v>
      </c>
    </row>
    <row r="15" spans="2:18" ht="15">
      <c r="B15" s="104"/>
      <c r="C15" s="125"/>
      <c r="D15" s="126"/>
      <c r="E15" s="127"/>
      <c r="F15" s="98"/>
      <c r="G15" s="57"/>
      <c r="H15" s="84"/>
      <c r="I15" s="85"/>
      <c r="J15" s="86"/>
      <c r="K15" s="28">
        <v>5</v>
      </c>
      <c r="L15" s="29"/>
      <c r="M15" s="29"/>
      <c r="N15" s="29"/>
      <c r="O15" s="29"/>
      <c r="P15" s="30">
        <v>1.7</v>
      </c>
      <c r="Q15" s="31"/>
      <c r="R15" s="35">
        <f t="shared" si="1"/>
        <v>0</v>
      </c>
    </row>
    <row r="16" spans="2:18" ht="15">
      <c r="B16" s="104"/>
      <c r="C16" s="128"/>
      <c r="D16" s="129"/>
      <c r="E16" s="130"/>
      <c r="F16" s="92"/>
      <c r="G16" s="57"/>
      <c r="H16" s="84"/>
      <c r="I16" s="85"/>
      <c r="J16" s="86"/>
      <c r="K16" s="28">
        <v>6</v>
      </c>
      <c r="L16" s="29"/>
      <c r="M16" s="29"/>
      <c r="N16" s="29"/>
      <c r="O16" s="29"/>
      <c r="P16" s="30">
        <v>1.7</v>
      </c>
      <c r="Q16" s="31"/>
      <c r="R16" s="35">
        <f t="shared" si="1"/>
        <v>0</v>
      </c>
    </row>
    <row r="17" spans="2:18" ht="15">
      <c r="B17" s="104">
        <v>7</v>
      </c>
      <c r="C17" s="128"/>
      <c r="D17" s="129"/>
      <c r="E17" s="130"/>
      <c r="F17" s="92"/>
      <c r="G17" s="57"/>
      <c r="H17" s="84">
        <f aca="true" t="shared" si="2" ref="H12:H28">VLOOKUP(B17,COTIZADO,8,FALSE)</f>
        <v>0</v>
      </c>
      <c r="I17" s="85">
        <v>0</v>
      </c>
      <c r="J17" s="86">
        <f t="shared" si="0"/>
        <v>0</v>
      </c>
      <c r="K17" s="28">
        <v>7</v>
      </c>
      <c r="L17" s="29"/>
      <c r="M17" s="29"/>
      <c r="N17" s="29"/>
      <c r="O17" s="29"/>
      <c r="P17" s="30">
        <v>1.7</v>
      </c>
      <c r="Q17" s="31"/>
      <c r="R17" s="35">
        <f t="shared" si="1"/>
        <v>0</v>
      </c>
    </row>
    <row r="18" spans="2:18" ht="15">
      <c r="B18" s="104">
        <v>8</v>
      </c>
      <c r="C18" s="128"/>
      <c r="D18" s="129"/>
      <c r="E18" s="130"/>
      <c r="F18" s="92"/>
      <c r="G18" s="57"/>
      <c r="H18" s="84">
        <f t="shared" si="2"/>
        <v>0</v>
      </c>
      <c r="I18" s="85">
        <v>0</v>
      </c>
      <c r="J18" s="86">
        <f t="shared" si="0"/>
        <v>0</v>
      </c>
      <c r="K18" s="28">
        <v>8</v>
      </c>
      <c r="L18" s="29"/>
      <c r="M18" s="29"/>
      <c r="N18" s="29"/>
      <c r="O18" s="29"/>
      <c r="P18" s="30">
        <v>1.7</v>
      </c>
      <c r="Q18" s="31"/>
      <c r="R18" s="35">
        <f t="shared" si="1"/>
        <v>0</v>
      </c>
    </row>
    <row r="19" spans="2:18" ht="15">
      <c r="B19" s="104">
        <v>9</v>
      </c>
      <c r="C19" s="128"/>
      <c r="D19" s="129"/>
      <c r="E19" s="130"/>
      <c r="F19" s="92"/>
      <c r="G19" s="57"/>
      <c r="H19" s="84">
        <f t="shared" si="2"/>
        <v>0</v>
      </c>
      <c r="I19" s="85">
        <v>0</v>
      </c>
      <c r="J19" s="86">
        <f t="shared" si="0"/>
        <v>0</v>
      </c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1"/>
        <v>0</v>
      </c>
    </row>
    <row r="20" spans="2:18" ht="15">
      <c r="B20" s="104">
        <v>10</v>
      </c>
      <c r="C20" s="128"/>
      <c r="D20" s="129"/>
      <c r="E20" s="130"/>
      <c r="F20" s="92"/>
      <c r="G20" s="57"/>
      <c r="H20" s="84">
        <f t="shared" si="2"/>
        <v>0</v>
      </c>
      <c r="I20" s="85">
        <v>0</v>
      </c>
      <c r="J20" s="86">
        <f t="shared" si="0"/>
        <v>0</v>
      </c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1"/>
        <v>0</v>
      </c>
    </row>
    <row r="21" spans="2:18" ht="15">
      <c r="B21" s="104">
        <v>11</v>
      </c>
      <c r="C21" s="128"/>
      <c r="D21" s="129"/>
      <c r="E21" s="130"/>
      <c r="F21" s="92"/>
      <c r="G21" s="57"/>
      <c r="H21" s="84">
        <f t="shared" si="2"/>
        <v>0</v>
      </c>
      <c r="I21" s="85">
        <v>0</v>
      </c>
      <c r="J21" s="86">
        <f t="shared" si="0"/>
        <v>0</v>
      </c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1"/>
        <v>0</v>
      </c>
    </row>
    <row r="22" spans="2:18" ht="15">
      <c r="B22" s="104">
        <v>12</v>
      </c>
      <c r="C22" s="128"/>
      <c r="D22" s="129"/>
      <c r="E22" s="130"/>
      <c r="F22" s="92"/>
      <c r="G22" s="57"/>
      <c r="H22" s="84">
        <f t="shared" si="2"/>
        <v>0</v>
      </c>
      <c r="I22" s="85">
        <v>0</v>
      </c>
      <c r="J22" s="86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04">
        <v>13</v>
      </c>
      <c r="C23" s="128"/>
      <c r="D23" s="129"/>
      <c r="E23" s="130"/>
      <c r="F23" s="92"/>
      <c r="G23" s="57"/>
      <c r="H23" s="84">
        <f t="shared" si="2"/>
        <v>0</v>
      </c>
      <c r="I23" s="85">
        <v>0</v>
      </c>
      <c r="J23" s="86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04">
        <v>14</v>
      </c>
      <c r="C24" s="128"/>
      <c r="D24" s="129"/>
      <c r="E24" s="130"/>
      <c r="F24" s="92"/>
      <c r="G24" s="57"/>
      <c r="H24" s="84">
        <f t="shared" si="2"/>
        <v>0</v>
      </c>
      <c r="I24" s="85">
        <v>0</v>
      </c>
      <c r="J24" s="86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04">
        <v>15</v>
      </c>
      <c r="C25" s="54"/>
      <c r="D25" s="55"/>
      <c r="E25" s="56"/>
      <c r="F25" s="92"/>
      <c r="G25" s="57"/>
      <c r="H25" s="84">
        <f t="shared" si="2"/>
        <v>0</v>
      </c>
      <c r="I25" s="85">
        <v>0</v>
      </c>
      <c r="J25" s="86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04">
        <v>16</v>
      </c>
      <c r="C26" s="54"/>
      <c r="D26" s="55"/>
      <c r="E26" s="56"/>
      <c r="F26" s="92"/>
      <c r="G26" s="57"/>
      <c r="H26" s="84">
        <f t="shared" si="2"/>
        <v>0</v>
      </c>
      <c r="I26" s="85">
        <v>0</v>
      </c>
      <c r="J26" s="86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04">
        <v>17</v>
      </c>
      <c r="C27" s="54"/>
      <c r="D27" s="55"/>
      <c r="E27" s="56"/>
      <c r="F27" s="92"/>
      <c r="G27" s="57"/>
      <c r="H27" s="84">
        <f t="shared" si="2"/>
        <v>0</v>
      </c>
      <c r="I27" s="85">
        <v>0</v>
      </c>
      <c r="J27" s="86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04">
        <v>18</v>
      </c>
      <c r="C28" s="58"/>
      <c r="D28" s="59"/>
      <c r="E28" s="60"/>
      <c r="F28" s="92"/>
      <c r="G28" s="57"/>
      <c r="H28" s="87">
        <f t="shared" si="2"/>
        <v>0</v>
      </c>
      <c r="I28" s="88">
        <v>0</v>
      </c>
      <c r="J28" s="89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61" t="s">
        <v>17</v>
      </c>
      <c r="C29" s="93"/>
      <c r="D29" s="42"/>
      <c r="E29" s="42"/>
      <c r="F29" s="62"/>
      <c r="G29" s="63" t="s">
        <v>3</v>
      </c>
      <c r="H29" s="64"/>
      <c r="I29" s="65"/>
      <c r="J29" s="66">
        <f>SUM(J11:J28)</f>
        <v>36660</v>
      </c>
    </row>
    <row r="30" spans="2:10" ht="15">
      <c r="B30" s="67"/>
      <c r="C30" s="68"/>
      <c r="D30" s="69"/>
      <c r="E30" s="42"/>
      <c r="F30" s="70"/>
      <c r="G30" s="71" t="s">
        <v>13</v>
      </c>
      <c r="H30" s="72"/>
      <c r="I30" s="73"/>
      <c r="J30" s="74">
        <f>J29*I30</f>
        <v>0</v>
      </c>
    </row>
    <row r="31" spans="2:10" ht="15">
      <c r="B31" s="41"/>
      <c r="C31" s="42"/>
      <c r="D31" s="42"/>
      <c r="E31" s="42"/>
      <c r="F31" s="75"/>
      <c r="G31" s="76" t="s">
        <v>4</v>
      </c>
      <c r="H31" s="68"/>
      <c r="I31" s="77"/>
      <c r="J31" s="74">
        <f>J29-J30</f>
        <v>36660</v>
      </c>
    </row>
    <row r="32" spans="2:10" ht="15">
      <c r="B32" s="41"/>
      <c r="C32" s="42"/>
      <c r="D32" s="42"/>
      <c r="E32" s="42"/>
      <c r="F32" s="70"/>
      <c r="G32" s="71">
        <v>0.19</v>
      </c>
      <c r="H32" s="72"/>
      <c r="I32" s="73">
        <v>0.19</v>
      </c>
      <c r="J32" s="74">
        <f>J31*I32</f>
        <v>6965.4</v>
      </c>
    </row>
    <row r="33" spans="2:10" ht="15.75" thickBot="1">
      <c r="B33" s="45"/>
      <c r="C33" s="46"/>
      <c r="D33" s="46"/>
      <c r="E33" s="46"/>
      <c r="F33" s="78"/>
      <c r="G33" s="79" t="s">
        <v>2</v>
      </c>
      <c r="H33" s="80"/>
      <c r="I33" s="81"/>
      <c r="J33" s="82">
        <f>J31+J32</f>
        <v>43625.4</v>
      </c>
    </row>
  </sheetData>
  <sheetProtection formatCells="0"/>
  <mergeCells count="20">
    <mergeCell ref="C23:E23"/>
    <mergeCell ref="C24:E24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22:E2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6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33</v>
      </c>
      <c r="I107" t="s">
        <v>583</v>
      </c>
      <c r="K107" t="s">
        <v>584</v>
      </c>
    </row>
    <row r="108" spans="1:12" ht="15">
      <c r="A108">
        <v>107</v>
      </c>
      <c r="B108" s="36" t="s">
        <v>590</v>
      </c>
      <c r="C108" t="s">
        <v>585</v>
      </c>
      <c r="E108" t="s">
        <v>586</v>
      </c>
      <c r="F108" t="s">
        <v>38</v>
      </c>
      <c r="G108" t="s">
        <v>33</v>
      </c>
      <c r="I108" t="s">
        <v>588</v>
      </c>
      <c r="K108" t="s">
        <v>587</v>
      </c>
      <c r="L108" s="100" t="s">
        <v>589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cvilches@bredenmaster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2014-07-29T19:38:22Z</cp:lastPrinted>
  <dcterms:created xsi:type="dcterms:W3CDTF">2013-07-12T05:01:37Z</dcterms:created>
  <dcterms:modified xsi:type="dcterms:W3CDTF">2015-02-02T13:59:19Z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