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'COTIZACION'!$K$10:$S$28</definedName>
    <definedName name="VENTAFINAL" comment="PRECIO OFERTADO A CLIENTE">'COTIZACION'!$S$11:$S$28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<sst xmlns="http://schemas.openxmlformats.org/spreadsheetml/2006/main" count="836" uniqueCount="606">
  <si>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</si>
  <si>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</si>
  <si>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</si>
  <si>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</si>
  <si>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</si>
  <si>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</si>
  <si>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</si>
  <si>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</si>
  <si>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</si>
  <si>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</si>
  <si>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</si>
  <si>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</si>
  <si>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</si>
  <si>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</si>
  <si>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</si>
  <si>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</si>
  <si>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</si>
  <si>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</si>
  <si>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</si>
  <si>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</si>
  <si>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</si>
  <si>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</si>
  <si>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</si>
  <si>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</si>
  <si>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</si>
  <si>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</si>
  <si>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</si>
  <si>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</si>
  <si>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</si>
  <si>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</si>
  <si>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</si>
  <si>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</si>
  <si>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</si>
  <si>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</si>
  <si>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</si>
  <si>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</si>
  <si>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</si>
  <si>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</si>
  <si>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</si>
  <si>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</si>
  <si>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</si>
  <si>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</si>
  <si>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</si>
  <si>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</si>
  <si>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</si>
  <si>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</si>
  <si>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</si>
  <si>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</si>
  <si>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</si>
  <si>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</si>
  <si>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</si>
  <si>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</si>
  <si>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</si>
  <si>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</si>
  <si>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</si>
  <si>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</si>
  <si>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</si>
  <si>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</si>
  <si>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</si>
  <si>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</si>
  <si>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</si>
  <si>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</si>
  <si>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</si>
  <si>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</si>
  <si>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</si>
  <si>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</si>
  <si>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</si>
  <si>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</si>
  <si>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</si>
  <si>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</si>
  <si>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</si>
  <si>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</si>
  <si>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</si>
  <si>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</si>
  <si>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</si>
  <si>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</si>
  <si>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</si>
  <si>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</si>
  <si>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</si>
  <si>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</si>
  <si>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</si>
  <si>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</si>
  <si>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</si>
  <si>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</si>
  <si>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</si>
  <si>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</si>
  <si>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</si>
  <si>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</si>
  <si>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</si>
  <si>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</si>
  <si>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</si>
  <si>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</si>
  <si>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</si>
  <si>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</si>
  <si>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</si>
  <si>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</si>
  <si>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</si>
  <si>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</si>
  <si>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</si>
  <si>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</si>
  <si>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</si>
  <si>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</si>
  <si>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</si>
  <si>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</si>
  <si>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</si>
  <si>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</si>
  <si>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</si>
  <si>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</si>
  <si>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</si>
  <si>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</si>
  <si>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</si>
  <si>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</si>
  <si>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</si>
  <si>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</si>
  <si>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</si>
  <si>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</si>
  <si>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</si>
  <si>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</si>
  <si>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</si>
  <si>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</si>
  <si>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</si>
  <si>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</si>
  <si>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</si>
  <si>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</si>
  <si>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</si>
  <si>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</si>
  <si>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</si>
  <si>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</si>
  <si>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</si>
  <si>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</si>
  <si>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</si>
  <si>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</si>
  <si>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</si>
  <si>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</si>
  <si>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</si>
  <si>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</si>
  <si>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</si>
  <si>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</si>
  <si>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</si>
  <si>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</si>
  <si>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</si>
  <si>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</si>
  <si>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</si>
  <si>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</si>
  <si>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</si>
  <si>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</si>
  <si>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</si>
  <si>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</si>
  <si>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</si>
  <si>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</si>
  <si>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</si>
  <si>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</si>
  <si>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</si>
  <si>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</si>
  <si>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</si>
  <si>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</si>
  <si>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</si>
  <si>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</si>
  <si>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</si>
  <si>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</si>
  <si>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</si>
  <si>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</si>
  <si>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</si>
  <si>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</si>
  <si>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</si>
  <si>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</si>
  <si>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</si>
  <si>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</si>
  <si>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</si>
  <si>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</si>
  <si>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</si>
  <si>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</si>
  <si>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</si>
  <si>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</si>
  <si>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</si>
  <si>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</si>
  <si>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</si>
  <si>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</si>
  <si>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</si>
  <si>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</si>
  <si>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</si>
  <si>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</si>
  <si>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</si>
  <si>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</si>
  <si>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</si>
  <si>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</si>
  <si>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</si>
  <si>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</si>
  <si>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</si>
  <si>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</si>
  <si>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</si>
  <si>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</si>
  <si>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</si>
  <si>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</si>
  <si>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</si>
  <si>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</si>
  <si>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</si>
  <si>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</si>
  <si>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</si>
  <si>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</si>
  <si>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</si>
  <si>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</si>
  <si>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</si>
  <si>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</si>
  <si>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</si>
  <si>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</si>
  <si>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</si>
  <si>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</si>
  <si>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</si>
  <si>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</si>
  <si>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</si>
  <si>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</si>
  <si>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</si>
  <si>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</si>
  <si>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</si>
  <si>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</si>
  <si>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</si>
  <si>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</si>
  <si>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</si>
  <si>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</si>
  <si>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</si>
  <si>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</si>
  <si>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</si>
  <si>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</si>
  <si>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</si>
  <si>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</si>
  <si>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</si>
  <si>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</si>
  <si>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</si>
  <si>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</si>
  <si>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</si>
  <si>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</si>
  <si>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</si>
  <si>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</si>
  <si>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</si>
  <si>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</si>
  <si>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</si>
  <si>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</si>
  <si>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</si>
  <si>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</si>
  <si>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</si>
  <si>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</si>
  <si>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</si>
  <si>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</si>
  <si>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</si>
  <si>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</si>
  <si>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</si>
  <si>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</si>
  <si>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</si>
  <si>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</si>
  <si>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</si>
  <si>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</si>
  <si>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</si>
  <si>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</si>
  <si>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</si>
  <si>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</si>
  <si>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</si>
  <si>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</si>
  <si>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</si>
  <si>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</si>
  <si>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</si>
  <si>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</si>
  <si>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</si>
  <si>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</si>
  <si>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</si>
  <si>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</si>
  <si>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</si>
  <si>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</si>
  <si>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</si>
  <si>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</si>
  <si>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</si>
  <si>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</si>
  <si>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</si>
  <si>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</si>
  <si>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</si>
  <si>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</si>
  <si>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</si>
  <si>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</si>
  <si>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</si>
  <si>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</si>
  <si>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</si>
  <si>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</si>
  <si>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</si>
  <si>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</si>
  <si>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</si>
  <si>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</si>
  <si>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</si>
  <si>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</si>
  <si>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</si>
  <si>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</si>
  <si>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</si>
  <si>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</si>
  <si>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</si>
  <si>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</si>
  <si>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</si>
  <si>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</si>
  <si>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</si>
  <si>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</si>
  <si>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</si>
  <si>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</si>
  <si>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</si>
  <si>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</si>
  <si>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</si>
  <si>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</si>
  <si>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</si>
  <si>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</si>
  <si>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</si>
  <si>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</si>
  <si>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</si>
  <si>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</si>
  <si>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</si>
  <si>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</si>
  <si>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</si>
  <si>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</si>
  <si>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</si>
  <si>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</si>
  <si>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</si>
  <si>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</si>
  <si>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</si>
  <si>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</si>
  <si>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</si>
  <si>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</si>
  <si>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</si>
  <si>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</si>
  <si>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</si>
  <si>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</si>
  <si>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</si>
  <si>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</si>
  <si>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</si>
  <si>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</si>
  <si>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</si>
  <si>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</si>
  <si>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</si>
  <si>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</si>
  <si>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</si>
  <si>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</si>
  <si>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</si>
  <si>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</si>
  <si>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</si>
  <si>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</si>
  <si>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</si>
  <si>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</si>
  <si>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</si>
  <si>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</si>
  <si>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</si>
  <si>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</si>
  <si>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</si>
  <si>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</si>
  <si>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</si>
  <si>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</si>
  <si>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</si>
  <si>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</si>
  <si>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</si>
  <si>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</si>
  <si>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</si>
  <si>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</si>
  <si>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</si>
  <si>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</si>
  <si>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</si>
  <si>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</si>
  <si>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</si>
  <si>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</si>
  <si>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</si>
  <si>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</si>
  <si>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</si>
  <si>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</si>
  <si>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</si>
  <si>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</si>
  <si>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</si>
  <si>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</si>
  <si>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</si>
  <si>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</si>
  <si>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</si>
  <si>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</si>
  <si>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</si>
  <si>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</si>
  <si>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</si>
  <si>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</si>
  <si>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</si>
  <si>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</si>
  <si>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</si>
  <si>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</si>
  <si>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</si>
  <si>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</si>
  <si>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</si>
  <si>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</si>
  <si>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</si>
  <si>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</si>
  <si>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</si>
  <si>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</si>
  <si>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</si>
  <si>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</si>
  <si>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</si>
  <si>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</si>
  <si>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</si>
  <si>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</si>
  <si>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</si>
  <si>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</si>
  <si>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</si>
  <si>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</si>
  <si>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</si>
  <si>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</si>
  <si>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</si>
  <si>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</si>
  <si>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</si>
  <si>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</si>
  <si>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</si>
  <si>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</si>
  <si>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</si>
  <si>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</si>
  <si>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</si>
  <si>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</si>
  <si>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</si>
  <si>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</si>
  <si>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</si>
  <si>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</si>
  <si>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</si>
  <si>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</si>
  <si>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</si>
  <si>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</si>
  <si>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</si>
  <si>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</si>
  <si>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</si>
  <si>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</si>
  <si>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</si>
  <si>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</si>
  <si>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</si>
  <si>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</si>
  <si>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</si>
  <si>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</si>
  <si>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</si>
  <si>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</si>
  <si>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</si>
  <si>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</si>
  <si>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</si>
  <si>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</si>
  <si>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</si>
  <si>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</si>
  <si>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</si>
  <si>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</si>
  <si>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</si>
  <si>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</si>
  <si>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</si>
  <si>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</si>
  <si>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</si>
  <si>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</si>
  <si>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</si>
  <si>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</si>
  <si>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</si>
  <si>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</si>
  <si>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</si>
  <si>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</si>
  <si>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</si>
  <si>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</si>
  <si>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</si>
  <si>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</si>
  <si>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</si>
  <si>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</si>
  <si>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</si>
  <si>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</si>
  <si>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</si>
  <si>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</si>
  <si>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</si>
  <si>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</si>
  <si>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</si>
  <si>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</si>
  <si>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</si>
  <si>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</si>
  <si>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</si>
  <si>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</si>
  <si>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</si>
  <si>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</si>
  <si>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</si>
  <si>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</si>
  <si>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</si>
  <si>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</si>
  <si>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</si>
  <si>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</si>
  <si>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</si>
  <si>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</si>
  <si>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</si>
  <si>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</si>
  <si>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</si>
  <si>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</si>
  <si>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</si>
  <si>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</si>
  <si>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</si>
  <si>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</si>
  <si>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</si>
  <si>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</si>
  <si>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</si>
  <si>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</si>
  <si>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</si>
  <si>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</si>
  <si>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</si>
  <si>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</si>
  <si>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</si>
  <si>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</si>
  <si>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</si>
  <si>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</si>
  <si>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</si>
  <si>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</si>
  <si>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</si>
  <si>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</si>
  <si>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</si>
  <si>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</si>
  <si>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</si>
  <si>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</si>
  <si>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</si>
  <si>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</si>
  <si>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</si>
  <si>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</si>
  <si>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</si>
  <si>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</si>
  <si>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</si>
  <si>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</si>
  <si>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</si>
  <si>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</si>
  <si>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</si>
  <si>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</si>
  <si>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</si>
  <si>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</si>
  <si>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</si>
  <si>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</si>
  <si>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</si>
  <si>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</si>
  <si>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</si>
  <si>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</si>
  <si>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</si>
  <si>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</si>
  <si>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</si>
  <si>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</si>
  <si>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</si>
  <si>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</si>
  <si>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</si>
  <si>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</si>
  <si>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</si>
  <si>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</si>
  <si>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</si>
  <si>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</si>
  <si>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</si>
  <si>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</si>
  <si>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</si>
  <si>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</si>
  <si>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</si>
  <si>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</si>
  <si>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</si>
  <si>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</si>
  <si>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</si>
  <si>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</si>
  <si>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</si>
  <si>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</si>
  <si>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</si>
  <si>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</si>
  <si>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</si>
  <si>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</si>
  <si>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</si>
  <si>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</si>
  <si>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</si>
  <si>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</si>
  <si>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</si>
  <si>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</si>
  <si>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</si>
  <si>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</si>
  <si>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</si>
  <si>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</si>
  <si>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</si>
  <si>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</si>
  <si>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</si>
  <si>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</si>
  <si>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</si>
  <si>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</si>
  <si>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</si>
  <si>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</si>
  <si>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</si>
  <si>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</si>
  <si>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</si>
  <si>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</si>
  <si>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</si>
  <si>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</si>
  <si>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</si>
  <si>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</si>
  <si>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</si>
  <si>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</si>
  <si>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</si>
  <si>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</si>
  <si>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</si>
  <si>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</si>
  <si>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</si>
  <si>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</si>
  <si>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</si>
  <si>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Claudia</t>
  </si>
  <si>
    <t>Mang. Procaucho</t>
  </si>
  <si>
    <t>camlock tipo C allen</t>
  </si>
  <si>
    <t>capsula y prensado richard</t>
  </si>
  <si>
    <t>disponible</t>
  </si>
  <si>
    <t>27.80</t>
  </si>
  <si>
    <t>valor final costo</t>
  </si>
  <si>
    <t>total cada uno</t>
  </si>
  <si>
    <t>Rodolfo araya</t>
  </si>
  <si>
    <t>60 días</t>
  </si>
  <si>
    <t>Gabriel Cucoch</t>
  </si>
  <si>
    <t>Espiral procaucho</t>
  </si>
  <si>
    <t>Inspain</t>
  </si>
  <si>
    <t>con proteccion PVC</t>
  </si>
  <si>
    <t>Flexible XLPE 3" camlock full inox. 316 tipo 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</si>
</sst>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C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vertical="top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3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4" fillId="32" borderId="14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horizontal="left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172" fontId="4" fillId="3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2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2" borderId="10" xfId="0" applyFont="1" applyFill="1" applyBorder="1" applyAlignment="1" applyProtection="1">
      <alignment/>
      <protection locked="0"/>
    </xf>
    <xf numFmtId="0" fontId="7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/>
      <protection locked="0"/>
    </xf>
    <xf numFmtId="0" fontId="8" fillId="32" borderId="11" xfId="0" applyFont="1" applyFill="1" applyBorder="1" applyAlignment="1" applyProtection="1">
      <alignment horizontal="center"/>
      <protection locked="0"/>
    </xf>
    <xf numFmtId="0" fontId="7" fillId="32" borderId="14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 horizontal="left"/>
      <protection locked="0"/>
    </xf>
    <xf numFmtId="172" fontId="9" fillId="32" borderId="15" xfId="0" applyNumberFormat="1" applyFont="1" applyFill="1" applyBorder="1" applyAlignment="1" applyProtection="1">
      <alignment horizontal="left" vertical="center"/>
      <protection/>
    </xf>
    <xf numFmtId="0" fontId="7" fillId="32" borderId="25" xfId="0" applyFont="1" applyFill="1" applyBorder="1" applyAlignment="1" applyProtection="1">
      <alignment/>
      <protection locked="0"/>
    </xf>
    <xf numFmtId="0" fontId="7" fillId="32" borderId="24" xfId="0" applyFont="1" applyFill="1" applyBorder="1" applyAlignment="1" applyProtection="1">
      <alignment/>
      <protection locked="0"/>
    </xf>
    <xf numFmtId="0" fontId="9" fillId="32" borderId="24" xfId="0" applyFont="1" applyFill="1" applyBorder="1" applyAlignment="1" applyProtection="1">
      <alignment/>
      <protection locked="0"/>
    </xf>
    <xf numFmtId="172" fontId="9" fillId="32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10" fillId="32" borderId="14" xfId="0" applyFont="1" applyFill="1" applyBorder="1" applyAlignment="1" applyProtection="1">
      <alignment/>
      <protection locked="0"/>
    </xf>
    <xf numFmtId="0" fontId="10" fillId="32" borderId="0" xfId="0" applyFont="1" applyFill="1" applyBorder="1" applyAlignment="1" applyProtection="1">
      <alignment/>
      <protection locked="0"/>
    </xf>
    <xf numFmtId="0" fontId="10" fillId="32" borderId="15" xfId="0" applyFont="1" applyFill="1" applyBorder="1" applyAlignment="1" applyProtection="1">
      <alignment/>
      <protection locked="0"/>
    </xf>
    <xf numFmtId="0" fontId="10" fillId="32" borderId="32" xfId="0" applyFont="1" applyFill="1" applyBorder="1" applyAlignment="1" applyProtection="1">
      <alignment/>
      <protection locked="0"/>
    </xf>
    <xf numFmtId="0" fontId="10" fillId="32" borderId="25" xfId="0" applyFont="1" applyFill="1" applyBorder="1" applyAlignment="1" applyProtection="1">
      <alignment/>
      <protection locked="0"/>
    </xf>
    <xf numFmtId="0" fontId="10" fillId="32" borderId="24" xfId="0" applyFont="1" applyFill="1" applyBorder="1" applyAlignment="1" applyProtection="1">
      <alignment/>
      <protection locked="0"/>
    </xf>
    <xf numFmtId="0" fontId="10" fillId="32" borderId="26" xfId="0" applyFont="1" applyFill="1" applyBorder="1" applyAlignment="1" applyProtection="1">
      <alignment/>
      <protection locked="0"/>
    </xf>
    <xf numFmtId="0" fontId="9" fillId="32" borderId="10" xfId="0" applyFont="1" applyFill="1" applyBorder="1" applyAlignment="1" applyProtection="1">
      <alignment/>
      <protection locked="0"/>
    </xf>
    <xf numFmtId="0" fontId="7" fillId="32" borderId="12" xfId="0" applyFont="1" applyFill="1" applyBorder="1" applyAlignment="1" applyProtection="1">
      <alignment/>
      <protection locked="0"/>
    </xf>
    <xf numFmtId="0" fontId="7" fillId="32" borderId="28" xfId="0" applyFont="1" applyFill="1" applyBorder="1" applyAlignment="1" applyProtection="1">
      <alignment horizontal="right" vertical="center"/>
      <protection locked="0"/>
    </xf>
    <xf numFmtId="0" fontId="7" fillId="32" borderId="11" xfId="0" applyFont="1" applyFill="1" applyBorder="1" applyAlignment="1" applyProtection="1">
      <alignment horizontal="right" vertical="center"/>
      <protection locked="0"/>
    </xf>
    <xf numFmtId="0" fontId="7" fillId="32" borderId="30" xfId="0" applyFont="1" applyFill="1" applyBorder="1" applyAlignment="1" applyProtection="1">
      <alignment horizontal="right"/>
      <protection locked="0"/>
    </xf>
    <xf numFmtId="1" fontId="7" fillId="32" borderId="31" xfId="0" applyNumberFormat="1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7" fillId="32" borderId="15" xfId="0" applyFont="1" applyFill="1" applyBorder="1" applyAlignment="1" applyProtection="1">
      <alignment horizontal="right"/>
      <protection locked="0"/>
    </xf>
    <xf numFmtId="9" fontId="7" fillId="32" borderId="33" xfId="0" applyNumberFormat="1" applyFont="1" applyFill="1" applyBorder="1" applyAlignment="1" applyProtection="1">
      <alignment horizontal="right" vertical="center"/>
      <protection locked="0"/>
    </xf>
    <xf numFmtId="9" fontId="7" fillId="32" borderId="0" xfId="0" applyNumberFormat="1" applyFont="1" applyFill="1" applyBorder="1" applyAlignment="1" applyProtection="1">
      <alignment horizontal="right" vertical="center"/>
      <protection locked="0"/>
    </xf>
    <xf numFmtId="9" fontId="7" fillId="32" borderId="19" xfId="0" applyNumberFormat="1" applyFont="1" applyFill="1" applyBorder="1" applyAlignment="1" applyProtection="1">
      <alignment horizontal="center" vertical="center"/>
      <protection locked="0"/>
    </xf>
    <xf numFmtId="1" fontId="7" fillId="32" borderId="34" xfId="0" applyNumberFormat="1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/>
      <protection locked="0"/>
    </xf>
    <xf numFmtId="0" fontId="7" fillId="32" borderId="33" xfId="0" applyFont="1" applyFill="1" applyBorder="1" applyAlignment="1" applyProtection="1">
      <alignment horizontal="right" vertical="center"/>
      <protection locked="0"/>
    </xf>
    <xf numFmtId="0" fontId="7" fillId="32" borderId="19" xfId="0" applyFont="1" applyFill="1" applyBorder="1" applyAlignment="1" applyProtection="1">
      <alignment horizontal="right"/>
      <protection locked="0"/>
    </xf>
    <xf numFmtId="0" fontId="7" fillId="32" borderId="26" xfId="0" applyFont="1" applyFill="1" applyBorder="1" applyAlignment="1" applyProtection="1">
      <alignment/>
      <protection locked="0"/>
    </xf>
    <xf numFmtId="0" fontId="7" fillId="32" borderId="35" xfId="0" applyFont="1" applyFill="1" applyBorder="1" applyAlignment="1" applyProtection="1">
      <alignment horizontal="right" vertical="center"/>
      <protection locked="0"/>
    </xf>
    <xf numFmtId="0" fontId="7" fillId="32" borderId="24" xfId="0" applyFont="1" applyFill="1" applyBorder="1" applyAlignment="1" applyProtection="1">
      <alignment horizontal="right" vertical="center"/>
      <protection locked="0"/>
    </xf>
    <xf numFmtId="0" fontId="7" fillId="32" borderId="36" xfId="0" applyFont="1" applyFill="1" applyBorder="1" applyAlignment="1" applyProtection="1">
      <alignment horizontal="right"/>
      <protection locked="0"/>
    </xf>
    <xf numFmtId="1" fontId="7" fillId="32" borderId="37" xfId="0" applyNumberFormat="1" applyFont="1" applyFill="1" applyBorder="1" applyAlignment="1" applyProtection="1">
      <alignment horizontal="center"/>
      <protection/>
    </xf>
    <xf numFmtId="173" fontId="11" fillId="0" borderId="13" xfId="45" applyNumberFormat="1" applyFont="1" applyFill="1" applyBorder="1" applyAlignment="1" applyProtection="1">
      <alignment horizontal="center" vertical="center"/>
      <protection locked="0"/>
    </xf>
    <xf numFmtId="174" fontId="7" fillId="32" borderId="32" xfId="0" applyNumberFormat="1" applyFont="1" applyFill="1" applyBorder="1" applyAlignment="1" applyProtection="1">
      <alignment horizontal="center"/>
      <protection/>
    </xf>
    <xf numFmtId="174" fontId="7" fillId="32" borderId="32" xfId="0" applyNumberFormat="1" applyFont="1" applyFill="1" applyBorder="1" applyAlignment="1" applyProtection="1">
      <alignment horizontal="center"/>
      <protection locked="0"/>
    </xf>
    <xf numFmtId="174" fontId="7" fillId="32" borderId="15" xfId="0" applyNumberFormat="1" applyFont="1" applyFill="1" applyBorder="1" applyAlignment="1" applyProtection="1">
      <alignment horizontal="center"/>
      <protection/>
    </xf>
    <xf numFmtId="174" fontId="7" fillId="32" borderId="38" xfId="0" applyNumberFormat="1" applyFont="1" applyFill="1" applyBorder="1" applyAlignment="1" applyProtection="1">
      <alignment horizontal="center"/>
      <protection/>
    </xf>
    <xf numFmtId="174" fontId="7" fillId="32" borderId="38" xfId="0" applyNumberFormat="1" applyFont="1" applyFill="1" applyBorder="1" applyAlignment="1" applyProtection="1">
      <alignment horizontal="center"/>
      <protection locked="0"/>
    </xf>
    <xf numFmtId="174" fontId="7" fillId="32" borderId="26" xfId="0" applyNumberFormat="1" applyFont="1" applyFill="1" applyBorder="1" applyAlignment="1" applyProtection="1">
      <alignment horizontal="center"/>
      <protection/>
    </xf>
    <xf numFmtId="0" fontId="7" fillId="32" borderId="10" xfId="0" applyNumberFormat="1" applyFont="1" applyFill="1" applyBorder="1" applyAlignment="1" applyProtection="1">
      <alignment horizontal="center"/>
      <protection locked="0"/>
    </xf>
    <xf numFmtId="0" fontId="7" fillId="32" borderId="14" xfId="0" applyNumberFormat="1" applyFont="1" applyFill="1" applyBorder="1" applyAlignment="1" applyProtection="1">
      <alignment horizontal="center"/>
      <protection locked="0"/>
    </xf>
    <xf numFmtId="0" fontId="10" fillId="32" borderId="15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/>
      <protection locked="0"/>
    </xf>
    <xf numFmtId="0" fontId="12" fillId="32" borderId="0" xfId="0" applyFont="1" applyFill="1" applyBorder="1" applyAlignment="1" applyProtection="1">
      <alignment horizontal="left"/>
      <protection/>
    </xf>
    <xf numFmtId="0" fontId="9" fillId="32" borderId="0" xfId="0" applyFont="1" applyFill="1" applyBorder="1" applyAlignment="1" applyProtection="1">
      <alignment horizontal="left"/>
      <protection/>
    </xf>
    <xf numFmtId="174" fontId="12" fillId="32" borderId="15" xfId="0" applyNumberFormat="1" applyFont="1" applyFill="1" applyBorder="1" applyAlignment="1" applyProtection="1">
      <alignment horizontal="left"/>
      <protection/>
    </xf>
    <xf numFmtId="174" fontId="12" fillId="32" borderId="12" xfId="0" applyNumberFormat="1" applyFont="1" applyFill="1" applyBorder="1" applyAlignment="1" applyProtection="1">
      <alignment horizontal="left"/>
      <protection/>
    </xf>
    <xf numFmtId="0" fontId="13" fillId="32" borderId="15" xfId="0" applyFont="1" applyFill="1" applyBorder="1" applyAlignment="1" applyProtection="1">
      <alignment horizontal="center"/>
      <protection locked="0"/>
    </xf>
    <xf numFmtId="0" fontId="13" fillId="32" borderId="12" xfId="0" applyFont="1" applyFill="1" applyBorder="1" applyAlignment="1" applyProtection="1">
      <alignment horizontal="center"/>
      <protection locked="0"/>
    </xf>
    <xf numFmtId="0" fontId="39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0" fontId="9" fillId="32" borderId="15" xfId="45" applyFont="1" applyFill="1" applyBorder="1" applyAlignment="1" applyProtection="1">
      <alignment horizontal="left"/>
      <protection/>
    </xf>
    <xf numFmtId="0" fontId="14" fillId="32" borderId="14" xfId="0" applyNumberFormat="1" applyFont="1" applyFill="1" applyBorder="1" applyAlignment="1" applyProtection="1">
      <alignment horizontal="center"/>
      <protection locked="0"/>
    </xf>
    <xf numFmtId="174" fontId="13" fillId="32" borderId="27" xfId="0" applyNumberFormat="1" applyFont="1" applyFill="1" applyBorder="1" applyAlignment="1" applyProtection="1">
      <alignment horizontal="center"/>
      <protection/>
    </xf>
    <xf numFmtId="174" fontId="13" fillId="32" borderId="27" xfId="0" applyNumberFormat="1" applyFont="1" applyFill="1" applyBorder="1" applyAlignment="1" applyProtection="1">
      <alignment horizontal="center"/>
      <protection locked="0"/>
    </xf>
    <xf numFmtId="174" fontId="13" fillId="32" borderId="12" xfId="0" applyNumberFormat="1" applyFont="1" applyFill="1" applyBorder="1" applyAlignment="1" applyProtection="1">
      <alignment horizontal="center"/>
      <protection/>
    </xf>
    <xf numFmtId="0" fontId="13" fillId="32" borderId="32" xfId="0" applyFont="1" applyFill="1" applyBorder="1" applyAlignment="1" applyProtection="1">
      <alignment/>
      <protection locked="0"/>
    </xf>
    <xf numFmtId="174" fontId="13" fillId="32" borderId="32" xfId="0" applyNumberFormat="1" applyFont="1" applyFill="1" applyBorder="1" applyAlignment="1" applyProtection="1">
      <alignment horizontal="center"/>
      <protection/>
    </xf>
    <xf numFmtId="174" fontId="13" fillId="32" borderId="32" xfId="0" applyNumberFormat="1" applyFont="1" applyFill="1" applyBorder="1" applyAlignment="1" applyProtection="1">
      <alignment horizontal="center"/>
      <protection locked="0"/>
    </xf>
    <xf numFmtId="174" fontId="13" fillId="32" borderId="15" xfId="0" applyNumberFormat="1" applyFont="1" applyFill="1" applyBorder="1" applyAlignment="1" applyProtection="1">
      <alignment horizontal="center"/>
      <protection/>
    </xf>
    <xf numFmtId="0" fontId="7" fillId="32" borderId="15" xfId="0" applyFont="1" applyFill="1" applyBorder="1" applyAlignment="1" applyProtection="1">
      <alignment horizontal="center"/>
      <protection locked="0"/>
    </xf>
    <xf numFmtId="0" fontId="7" fillId="32" borderId="32" xfId="0" applyFont="1" applyFill="1" applyBorder="1" applyAlignment="1" applyProtection="1">
      <alignment/>
      <protection locked="0"/>
    </xf>
    <xf numFmtId="174" fontId="39" fillId="0" borderId="0" xfId="45" applyNumberFormat="1" applyFill="1" applyBorder="1" applyAlignment="1" applyProtection="1">
      <alignment/>
      <protection/>
    </xf>
    <xf numFmtId="17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13" fillId="32" borderId="27" xfId="0" applyFont="1" applyFill="1" applyBorder="1" applyAlignment="1" applyProtection="1">
      <alignment horizontal="center"/>
      <protection locked="0"/>
    </xf>
    <xf numFmtId="0" fontId="13" fillId="32" borderId="32" xfId="0" applyFont="1" applyFill="1" applyBorder="1" applyAlignment="1" applyProtection="1">
      <alignment horizontal="center"/>
      <protection locked="0"/>
    </xf>
    <xf numFmtId="0" fontId="10" fillId="32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32" borderId="14" xfId="0" applyFont="1" applyFill="1" applyBorder="1" applyAlignment="1" applyProtection="1">
      <alignment horizontal="left"/>
      <protection locked="0"/>
    </xf>
    <xf numFmtId="0" fontId="12" fillId="32" borderId="1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9" fillId="32" borderId="14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4" fontId="9" fillId="32" borderId="0" xfId="0" applyNumberFormat="1" applyFont="1" applyFill="1" applyBorder="1" applyAlignment="1" applyProtection="1">
      <alignment horizontal="left"/>
      <protection/>
    </xf>
    <xf numFmtId="174" fontId="9" fillId="32" borderId="15" xfId="0" applyNumberFormat="1" applyFont="1" applyFill="1" applyBorder="1" applyAlignment="1" applyProtection="1">
      <alignment horizontal="left"/>
      <protection/>
    </xf>
    <xf numFmtId="174" fontId="12" fillId="32" borderId="0" xfId="0" applyNumberFormat="1" applyFont="1" applyFill="1" applyBorder="1" applyAlignment="1" applyProtection="1">
      <alignment horizontal="left"/>
      <protection/>
    </xf>
    <xf numFmtId="174" fontId="8" fillId="32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C13" sqref="C13:E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10.00390625" style="8" customWidth="1"/>
    <col min="16" max="16" width="12.421875" style="8" customWidth="1"/>
    <col min="17" max="17" width="4.42187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2272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1" t="s">
        <v>504</v>
      </c>
      <c r="E4" s="38" t="s">
        <v>12</v>
      </c>
      <c r="F4" s="39"/>
      <c r="G4" s="39"/>
      <c r="H4" s="40"/>
      <c r="I4" s="38" t="s">
        <v>9</v>
      </c>
      <c r="J4" s="97">
        <f>VLOOKUP(D4,CLIENTES,10,FALSE)</f>
        <v>0</v>
      </c>
      <c r="K4" s="20"/>
    </row>
    <row r="5" spans="2:11" ht="15">
      <c r="B5" s="41"/>
      <c r="C5" s="42"/>
      <c r="D5" s="43"/>
      <c r="E5" s="136" t="str">
        <f>VLOOKUP(D4,CLIENTES,4,FALSE)</f>
        <v>Calle Esquina Blanca  1117</v>
      </c>
      <c r="F5" s="136"/>
      <c r="G5" s="136"/>
      <c r="H5" s="136"/>
      <c r="I5" s="136"/>
      <c r="J5" s="137"/>
      <c r="K5" s="20"/>
    </row>
    <row r="6" spans="2:10" ht="17.25" customHeight="1">
      <c r="B6" s="41" t="s">
        <v>27</v>
      </c>
      <c r="C6" s="42"/>
      <c r="D6" s="95" t="str">
        <f>VLOOKUP(D4,CLIENTES,2,FALSE)</f>
        <v>TRIO S.A.</v>
      </c>
      <c r="E6" s="42" t="s">
        <v>7</v>
      </c>
      <c r="F6" s="136" t="str">
        <f>VLOOKUP(D4,CLIENTES,5,FALSE)</f>
        <v>MAIPU</v>
      </c>
      <c r="G6" s="136"/>
      <c r="H6" s="136"/>
      <c r="I6" s="113"/>
      <c r="J6" s="102"/>
    </row>
    <row r="7" spans="2:10" ht="15">
      <c r="B7" s="41" t="s">
        <v>25</v>
      </c>
      <c r="C7" s="42"/>
      <c r="D7" s="94" t="str">
        <f>VLOOKUP(D4,CLIENTES,3,FALSE)</f>
        <v>ALIMENTICIA</v>
      </c>
      <c r="E7" s="42" t="s">
        <v>8</v>
      </c>
      <c r="F7" s="138" t="str">
        <f>VLOOKUP(D4,CLIENTES,6,FALSE)</f>
        <v>STGO</v>
      </c>
      <c r="G7" s="138"/>
      <c r="H7" s="138"/>
      <c r="I7" s="42" t="s">
        <v>26</v>
      </c>
      <c r="J7" s="96" t="s">
        <v>599</v>
      </c>
    </row>
    <row r="8" spans="2:12" ht="15.75" thickBot="1">
      <c r="B8" s="121" t="s">
        <v>28</v>
      </c>
      <c r="C8" s="128"/>
      <c r="D8" s="94" t="s">
        <v>600</v>
      </c>
      <c r="E8" s="42" t="s">
        <v>11</v>
      </c>
      <c r="F8" s="139" t="s">
        <v>601</v>
      </c>
      <c r="G8" s="139"/>
      <c r="H8" s="139"/>
      <c r="I8" s="42" t="s">
        <v>14</v>
      </c>
      <c r="J8" s="44">
        <f ca="1">TODAY()</f>
        <v>42033</v>
      </c>
      <c r="K8" s="20"/>
      <c r="L8" s="20"/>
    </row>
    <row r="9" spans="2:19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M9" s="20"/>
      <c r="Q9" s="21"/>
      <c r="R9" s="22" t="s">
        <v>21</v>
      </c>
      <c r="S9" s="23" t="s">
        <v>22</v>
      </c>
    </row>
    <row r="10" spans="2:19" ht="15.75" thickBot="1">
      <c r="B10" s="49" t="s">
        <v>1</v>
      </c>
      <c r="C10" s="129" t="s">
        <v>24</v>
      </c>
      <c r="D10" s="130"/>
      <c r="E10" s="131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8" t="s">
        <v>595</v>
      </c>
      <c r="M10" s="25" t="s">
        <v>596</v>
      </c>
      <c r="N10" s="25"/>
      <c r="O10" s="25" t="s">
        <v>597</v>
      </c>
      <c r="P10" s="25"/>
      <c r="Q10" s="26" t="s">
        <v>16</v>
      </c>
      <c r="R10" s="25" t="s">
        <v>19</v>
      </c>
      <c r="S10" s="27" t="s">
        <v>20</v>
      </c>
    </row>
    <row r="11" spans="2:19" ht="15">
      <c r="B11" s="90">
        <v>1</v>
      </c>
      <c r="C11" s="132" t="s">
        <v>605</v>
      </c>
      <c r="D11" s="133"/>
      <c r="E11" s="134"/>
      <c r="F11" s="99">
        <v>5</v>
      </c>
      <c r="G11" s="116" t="s">
        <v>23</v>
      </c>
      <c r="H11" s="104">
        <f>+S11</f>
        <v>419151.88</v>
      </c>
      <c r="I11" s="105">
        <v>0</v>
      </c>
      <c r="J11" s="106">
        <f aca="true" t="shared" si="0" ref="J11:J28">F11*H11*(1-I11/100)</f>
        <v>2095759.4</v>
      </c>
      <c r="K11" s="28">
        <v>1</v>
      </c>
      <c r="L11" s="115" t="s">
        <v>592</v>
      </c>
      <c r="M11" s="115">
        <v>40052</v>
      </c>
      <c r="N11" s="29">
        <f>+M11*(1-0.2)</f>
        <v>32041.600000000002</v>
      </c>
      <c r="O11" s="29">
        <v>35630</v>
      </c>
      <c r="P11" s="29">
        <f>+O11*25</f>
        <v>890750</v>
      </c>
      <c r="Q11" s="30">
        <v>1.4</v>
      </c>
      <c r="R11" s="31">
        <f>+P15</f>
        <v>299394.2</v>
      </c>
      <c r="S11" s="35">
        <f>R11*Q11</f>
        <v>419151.88</v>
      </c>
    </row>
    <row r="12" spans="2:19" ht="15">
      <c r="B12" s="91"/>
      <c r="C12" s="122" t="s">
        <v>604</v>
      </c>
      <c r="D12" s="123"/>
      <c r="E12" s="124"/>
      <c r="F12" s="98"/>
      <c r="G12" s="117"/>
      <c r="H12" s="108">
        <f>+S12</f>
        <v>0</v>
      </c>
      <c r="I12" s="109">
        <v>0</v>
      </c>
      <c r="J12" s="110">
        <f t="shared" si="0"/>
        <v>0</v>
      </c>
      <c r="K12" s="28">
        <v>2</v>
      </c>
      <c r="L12" s="115" t="s">
        <v>593</v>
      </c>
      <c r="M12" s="29"/>
      <c r="N12" s="29"/>
      <c r="O12" s="29">
        <v>17781</v>
      </c>
      <c r="P12" s="29">
        <f>+O12*10</f>
        <v>177810</v>
      </c>
      <c r="Q12" s="30">
        <v>1.5</v>
      </c>
      <c r="R12" s="31">
        <f>+M12</f>
        <v>0</v>
      </c>
      <c r="S12" s="35">
        <f aca="true" t="shared" si="1" ref="S12:S28">R12*Q12</f>
        <v>0</v>
      </c>
    </row>
    <row r="13" spans="2:19" ht="15">
      <c r="B13" s="91"/>
      <c r="C13" s="122"/>
      <c r="D13" s="123"/>
      <c r="E13" s="124"/>
      <c r="F13" s="98"/>
      <c r="G13" s="117"/>
      <c r="H13" s="108"/>
      <c r="I13" s="109">
        <v>0</v>
      </c>
      <c r="J13" s="110">
        <f t="shared" si="0"/>
        <v>0</v>
      </c>
      <c r="K13" s="28">
        <v>3</v>
      </c>
      <c r="L13" s="29" t="s">
        <v>594</v>
      </c>
      <c r="M13" s="29"/>
      <c r="N13" s="29"/>
      <c r="O13" s="29">
        <v>40000</v>
      </c>
      <c r="P13" s="29">
        <f>+O13*10</f>
        <v>400000</v>
      </c>
      <c r="Q13" s="30">
        <v>1.5</v>
      </c>
      <c r="R13" s="31">
        <f>+M13</f>
        <v>0</v>
      </c>
      <c r="S13" s="35">
        <f t="shared" si="1"/>
        <v>0</v>
      </c>
    </row>
    <row r="14" spans="2:19" ht="15">
      <c r="B14" s="91"/>
      <c r="C14" s="122"/>
      <c r="D14" s="123"/>
      <c r="E14" s="124"/>
      <c r="F14" s="98"/>
      <c r="G14" s="107"/>
      <c r="H14" s="84"/>
      <c r="I14" s="85">
        <v>0</v>
      </c>
      <c r="J14" s="86">
        <f t="shared" si="0"/>
        <v>0</v>
      </c>
      <c r="K14" s="28">
        <v>4</v>
      </c>
      <c r="L14" s="29"/>
      <c r="M14" s="29"/>
      <c r="N14" s="29"/>
      <c r="O14" s="29" t="s">
        <v>2</v>
      </c>
      <c r="P14" s="29">
        <f>SUM(P11:P13)</f>
        <v>1468560</v>
      </c>
      <c r="Q14" s="30">
        <v>1.4</v>
      </c>
      <c r="R14" s="31">
        <f>+L14</f>
        <v>0</v>
      </c>
      <c r="S14" s="35">
        <f t="shared" si="1"/>
        <v>0</v>
      </c>
    </row>
    <row r="15" spans="2:19" ht="15">
      <c r="B15" s="91"/>
      <c r="C15" s="125"/>
      <c r="D15" s="126"/>
      <c r="E15" s="127"/>
      <c r="F15" s="111"/>
      <c r="G15" s="112"/>
      <c r="H15" s="84"/>
      <c r="I15" s="85">
        <v>0</v>
      </c>
      <c r="J15" s="86">
        <f t="shared" si="0"/>
        <v>0</v>
      </c>
      <c r="K15" s="28">
        <v>5</v>
      </c>
      <c r="L15" s="29"/>
      <c r="M15" s="29"/>
      <c r="N15" s="135" t="s">
        <v>598</v>
      </c>
      <c r="O15" s="135"/>
      <c r="P15" s="29">
        <f>+P20/5</f>
        <v>299394.2</v>
      </c>
      <c r="Q15" s="30">
        <v>1.4</v>
      </c>
      <c r="R15" s="31">
        <f>+M15</f>
        <v>0</v>
      </c>
      <c r="S15" s="35">
        <f t="shared" si="1"/>
        <v>0</v>
      </c>
    </row>
    <row r="16" spans="2:19" ht="15">
      <c r="B16" s="91"/>
      <c r="C16" s="121"/>
      <c r="D16" s="119"/>
      <c r="E16" s="120"/>
      <c r="F16" s="111"/>
      <c r="G16" s="112"/>
      <c r="H16" s="84"/>
      <c r="I16" s="85">
        <v>0</v>
      </c>
      <c r="J16" s="86">
        <f t="shared" si="0"/>
        <v>0</v>
      </c>
      <c r="K16" s="28">
        <v>6</v>
      </c>
      <c r="L16" s="29"/>
      <c r="M16" s="29"/>
      <c r="N16" s="29"/>
      <c r="O16" s="29"/>
      <c r="P16" s="29"/>
      <c r="Q16" s="30">
        <v>1.4</v>
      </c>
      <c r="R16" s="31">
        <f>+M16</f>
        <v>0</v>
      </c>
      <c r="S16" s="35">
        <f t="shared" si="1"/>
        <v>0</v>
      </c>
    </row>
    <row r="17" spans="2:19" ht="15">
      <c r="B17" s="91"/>
      <c r="C17" s="121"/>
      <c r="D17" s="119"/>
      <c r="E17" s="120"/>
      <c r="F17" s="111"/>
      <c r="G17" s="112"/>
      <c r="H17" s="84"/>
      <c r="I17" s="85">
        <v>0</v>
      </c>
      <c r="J17" s="86">
        <f t="shared" si="0"/>
        <v>0</v>
      </c>
      <c r="K17" s="28">
        <v>7</v>
      </c>
      <c r="L17" s="29" t="s">
        <v>602</v>
      </c>
      <c r="M17" s="29"/>
      <c r="N17" s="29">
        <v>16745</v>
      </c>
      <c r="O17" s="29">
        <f>+N17*(1-0.2)</f>
        <v>13396</v>
      </c>
      <c r="P17" s="29">
        <f>+O17</f>
        <v>13396</v>
      </c>
      <c r="Q17" s="30">
        <v>1.4</v>
      </c>
      <c r="R17" s="31">
        <f>+M17</f>
        <v>0</v>
      </c>
      <c r="S17" s="35">
        <f t="shared" si="1"/>
        <v>0</v>
      </c>
    </row>
    <row r="18" spans="2:19" ht="15">
      <c r="B18" s="91"/>
      <c r="C18" s="121"/>
      <c r="D18" s="119"/>
      <c r="E18" s="120"/>
      <c r="F18" s="111"/>
      <c r="G18" s="112"/>
      <c r="H18" s="84"/>
      <c r="I18" s="85">
        <v>0</v>
      </c>
      <c r="J18" s="86">
        <f t="shared" si="0"/>
        <v>0</v>
      </c>
      <c r="K18" s="28">
        <v>8</v>
      </c>
      <c r="L18" s="29" t="s">
        <v>603</v>
      </c>
      <c r="M18" s="29"/>
      <c r="N18" s="29">
        <v>15015</v>
      </c>
      <c r="O18" s="29"/>
      <c r="P18" s="29">
        <f>+N18</f>
        <v>15015</v>
      </c>
      <c r="Q18" s="30">
        <v>1.4</v>
      </c>
      <c r="R18" s="31">
        <f>+M18</f>
        <v>0</v>
      </c>
      <c r="S18" s="35">
        <f t="shared" si="1"/>
        <v>0</v>
      </c>
    </row>
    <row r="19" spans="2:19" ht="15">
      <c r="B19" s="103">
        <v>9</v>
      </c>
      <c r="C19" s="118"/>
      <c r="D19" s="119"/>
      <c r="E19" s="120"/>
      <c r="F19" s="92"/>
      <c r="G19" s="57"/>
      <c r="H19" s="84">
        <f aca="true" t="shared" si="2" ref="H19:H28">VLOOKUP(B19,COTIZADO,8,FALSE)</f>
        <v>0</v>
      </c>
      <c r="I19" s="85">
        <v>0</v>
      </c>
      <c r="J19" s="86">
        <f t="shared" si="0"/>
        <v>0</v>
      </c>
      <c r="K19" s="28">
        <v>9</v>
      </c>
      <c r="L19" s="29"/>
      <c r="M19" s="29"/>
      <c r="N19" s="29"/>
      <c r="O19" s="29"/>
      <c r="P19" s="29"/>
      <c r="Q19" s="30">
        <v>1</v>
      </c>
      <c r="R19" s="31"/>
      <c r="S19" s="35">
        <f t="shared" si="1"/>
        <v>0</v>
      </c>
    </row>
    <row r="20" spans="2:19" ht="15">
      <c r="B20" s="103">
        <v>10</v>
      </c>
      <c r="C20" s="118"/>
      <c r="D20" s="119"/>
      <c r="E20" s="120"/>
      <c r="F20" s="92"/>
      <c r="G20" s="57"/>
      <c r="H20" s="84">
        <f t="shared" si="2"/>
        <v>0</v>
      </c>
      <c r="I20" s="85">
        <v>0</v>
      </c>
      <c r="J20" s="86">
        <f t="shared" si="0"/>
        <v>0</v>
      </c>
      <c r="K20" s="28">
        <v>10</v>
      </c>
      <c r="L20" s="114"/>
      <c r="M20" s="29"/>
      <c r="N20" s="29"/>
      <c r="O20" s="29"/>
      <c r="P20" s="29">
        <f>+P14+P17+P18</f>
        <v>1496971</v>
      </c>
      <c r="Q20" s="30">
        <v>1</v>
      </c>
      <c r="R20" s="31"/>
      <c r="S20" s="35">
        <f t="shared" si="1"/>
        <v>0</v>
      </c>
    </row>
    <row r="21" spans="2:19" ht="15">
      <c r="B21" s="103">
        <v>11</v>
      </c>
      <c r="C21" s="118"/>
      <c r="D21" s="119"/>
      <c r="E21" s="120"/>
      <c r="F21" s="92"/>
      <c r="G21" s="57"/>
      <c r="H21" s="84">
        <f t="shared" si="2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29"/>
      <c r="Q21" s="30">
        <v>1</v>
      </c>
      <c r="R21" s="31"/>
      <c r="S21" s="35">
        <f t="shared" si="1"/>
        <v>0</v>
      </c>
    </row>
    <row r="22" spans="2:19" ht="15">
      <c r="B22" s="103">
        <v>12</v>
      </c>
      <c r="C22" s="118"/>
      <c r="D22" s="119"/>
      <c r="E22" s="120"/>
      <c r="F22" s="92"/>
      <c r="G22" s="57"/>
      <c r="H22" s="84">
        <f t="shared" si="2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29"/>
      <c r="Q22" s="30">
        <v>1.5</v>
      </c>
      <c r="R22" s="31"/>
      <c r="S22" s="35">
        <f t="shared" si="1"/>
        <v>0</v>
      </c>
    </row>
    <row r="23" spans="2:19" ht="15">
      <c r="B23" s="103">
        <v>13</v>
      </c>
      <c r="C23" s="118"/>
      <c r="D23" s="119"/>
      <c r="E23" s="120"/>
      <c r="F23" s="92"/>
      <c r="G23" s="57"/>
      <c r="H23" s="84">
        <f t="shared" si="2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29"/>
      <c r="Q23" s="30">
        <v>1.5</v>
      </c>
      <c r="R23" s="31"/>
      <c r="S23" s="35">
        <f t="shared" si="1"/>
        <v>0</v>
      </c>
    </row>
    <row r="24" spans="2:19" ht="15">
      <c r="B24" s="103">
        <v>14</v>
      </c>
      <c r="C24" s="118"/>
      <c r="D24" s="119"/>
      <c r="E24" s="120"/>
      <c r="F24" s="92"/>
      <c r="G24" s="57"/>
      <c r="H24" s="84">
        <f t="shared" si="2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29"/>
      <c r="Q24" s="30">
        <v>1.5</v>
      </c>
      <c r="R24" s="31"/>
      <c r="S24" s="35">
        <f t="shared" si="1"/>
        <v>0</v>
      </c>
    </row>
    <row r="25" spans="2:19" ht="15">
      <c r="B25" s="103">
        <v>15</v>
      </c>
      <c r="C25" s="54"/>
      <c r="D25" s="55"/>
      <c r="E25" s="56"/>
      <c r="F25" s="92"/>
      <c r="G25" s="57"/>
      <c r="H25" s="84">
        <f t="shared" si="2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29"/>
      <c r="Q25" s="30">
        <v>1.5</v>
      </c>
      <c r="R25" s="31"/>
      <c r="S25" s="35">
        <f t="shared" si="1"/>
        <v>0</v>
      </c>
    </row>
    <row r="26" spans="2:19" ht="15">
      <c r="B26" s="103">
        <v>16</v>
      </c>
      <c r="C26" s="54"/>
      <c r="D26" s="55"/>
      <c r="E26" s="56"/>
      <c r="F26" s="92"/>
      <c r="G26" s="57"/>
      <c r="H26" s="84">
        <f t="shared" si="2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29"/>
      <c r="Q26" s="30">
        <v>1.5</v>
      </c>
      <c r="R26" s="31"/>
      <c r="S26" s="35">
        <f t="shared" si="1"/>
        <v>0</v>
      </c>
    </row>
    <row r="27" spans="2:19" ht="15">
      <c r="B27" s="103">
        <v>17</v>
      </c>
      <c r="C27" s="54"/>
      <c r="D27" s="55"/>
      <c r="E27" s="56"/>
      <c r="F27" s="92"/>
      <c r="G27" s="57"/>
      <c r="H27" s="84">
        <f t="shared" si="2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29"/>
      <c r="Q27" s="30">
        <v>1.5</v>
      </c>
      <c r="R27" s="31"/>
      <c r="S27" s="35">
        <f t="shared" si="1"/>
        <v>0</v>
      </c>
    </row>
    <row r="28" spans="2:19" ht="15.75" thickBot="1">
      <c r="B28" s="103">
        <v>18</v>
      </c>
      <c r="C28" s="58"/>
      <c r="D28" s="59"/>
      <c r="E28" s="60"/>
      <c r="F28" s="92"/>
      <c r="G28" s="57"/>
      <c r="H28" s="87">
        <f t="shared" si="2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29"/>
      <c r="Q28" s="32">
        <v>1.5</v>
      </c>
      <c r="R28" s="33"/>
      <c r="S28" s="35">
        <f t="shared" si="1"/>
        <v>0</v>
      </c>
    </row>
    <row r="29" spans="2:10" ht="15">
      <c r="B29" s="61" t="s">
        <v>17</v>
      </c>
      <c r="C29" s="93"/>
      <c r="D29" s="42"/>
      <c r="E29" s="42"/>
      <c r="F29" s="62"/>
      <c r="G29" s="63" t="s">
        <v>3</v>
      </c>
      <c r="H29" s="64"/>
      <c r="I29" s="65"/>
      <c r="J29" s="66">
        <f>SUM(J11:J28)</f>
        <v>2095759.4</v>
      </c>
    </row>
    <row r="30" spans="2:10" ht="15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10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2095759.4</v>
      </c>
    </row>
    <row r="32" spans="2:10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398194.28599999996</v>
      </c>
    </row>
    <row r="33" spans="2:10" ht="15.75" thickBot="1">
      <c r="B33" s="45"/>
      <c r="C33" s="46"/>
      <c r="D33" s="46"/>
      <c r="E33" s="46"/>
      <c r="F33" s="78"/>
      <c r="G33" s="79" t="s">
        <v>2</v>
      </c>
      <c r="H33" s="80"/>
      <c r="I33" s="81"/>
      <c r="J33" s="82">
        <f>J31+J32</f>
        <v>2493953.6859999998</v>
      </c>
    </row>
  </sheetData>
  <sheetProtection formatCells="0"/>
  <mergeCells count="21">
    <mergeCell ref="N15:O15"/>
    <mergeCell ref="E5:J5"/>
    <mergeCell ref="F6:H6"/>
    <mergeCell ref="F7:H7"/>
    <mergeCell ref="F8:H8"/>
    <mergeCell ref="C16:E16"/>
    <mergeCell ref="C14:E14"/>
    <mergeCell ref="C15:E15"/>
    <mergeCell ref="B8:C8"/>
    <mergeCell ref="C10:E10"/>
    <mergeCell ref="C11:E11"/>
    <mergeCell ref="C12:E12"/>
    <mergeCell ref="C13:E13"/>
    <mergeCell ref="C23:E23"/>
    <mergeCell ref="C24:E24"/>
    <mergeCell ref="C17:E17"/>
    <mergeCell ref="C18:E18"/>
    <mergeCell ref="C19:E19"/>
    <mergeCell ref="C20:E20"/>
    <mergeCell ref="C21:E21"/>
    <mergeCell ref="C22:E22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7" activePane="bottomLeft" state="frozen"/>
      <selection pane="topLeft" activeCell="B1" sqref="B1"/>
      <selection pane="bottomLeft" activeCell="M100" sqref="M10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591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100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2015-01-29T21:31:20Z</cp:lastPrinted>
  <dcterms:created xsi:type="dcterms:W3CDTF">2013-07-12T05:01:37Z</dcterms:created>
  <dcterms:modified xsi:type="dcterms:W3CDTF">2015-01-29T21:52:46Z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