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<sst xmlns="http://schemas.openxmlformats.org/spreadsheetml/2006/main" count="849" uniqueCount="605">
  <si>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</si>
  <si>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</si>
  <si>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</si>
  <si>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</si>
  <si>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</si>
  <si>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</si>
  <si>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</si>
  <si>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</si>
  <si>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</si>
  <si>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</si>
  <si>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</si>
  <si>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</si>
  <si>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</si>
  <si>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</si>
  <si>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</si>
  <si>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</si>
  <si>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</si>
  <si>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</si>
  <si>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</si>
  <si>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</si>
  <si>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</si>
  <si>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</si>
  <si>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</si>
  <si>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</si>
  <si>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</si>
  <si>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</si>
  <si>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</si>
  <si>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</si>
  <si>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</si>
  <si>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</si>
  <si>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</si>
  <si>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</si>
  <si>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</si>
  <si>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</si>
  <si>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</si>
  <si>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</si>
  <si>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</si>
  <si>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</si>
  <si>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</si>
  <si>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</si>
  <si>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</si>
  <si>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</si>
  <si>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</si>
  <si>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</si>
  <si>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</si>
  <si>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</si>
  <si>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</si>
  <si>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</si>
  <si>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</si>
  <si>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</si>
  <si>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</si>
  <si>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</si>
  <si>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</si>
  <si>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</si>
  <si>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</si>
  <si>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</si>
  <si>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</si>
  <si>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</si>
  <si>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</si>
  <si>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</si>
  <si>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</si>
  <si>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</si>
  <si>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</si>
  <si>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</si>
  <si>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</si>
  <si>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</si>
  <si>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</si>
  <si>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</si>
  <si>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</si>
  <si>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</si>
  <si>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</si>
  <si>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</si>
  <si>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</si>
  <si>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</si>
  <si>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</si>
  <si>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</si>
  <si>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</si>
  <si>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</si>
  <si>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</si>
  <si>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</si>
  <si>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</si>
  <si>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</si>
  <si>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</si>
  <si>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</si>
  <si>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</si>
  <si>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</si>
  <si>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</si>
  <si>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</si>
  <si>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</si>
  <si>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</si>
  <si>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</si>
  <si>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</si>
  <si>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</si>
  <si>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</si>
  <si>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</si>
  <si>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</si>
  <si>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</si>
  <si>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</si>
  <si>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</si>
  <si>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</si>
  <si>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</si>
  <si>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</si>
  <si>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</si>
  <si>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</si>
  <si>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</si>
  <si>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</si>
  <si>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</si>
  <si>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</si>
  <si>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</si>
  <si>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</si>
  <si>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</si>
  <si>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</si>
  <si>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</si>
  <si>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</si>
  <si>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</si>
  <si>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</si>
  <si>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</si>
  <si>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</si>
  <si>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</si>
  <si>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</si>
  <si>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</si>
  <si>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</si>
  <si>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</si>
  <si>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</si>
  <si>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</si>
  <si>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</si>
  <si>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</si>
  <si>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</si>
  <si>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</si>
  <si>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</si>
  <si>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</si>
  <si>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</si>
  <si>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</si>
  <si>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</si>
  <si>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</si>
  <si>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</si>
  <si>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</si>
  <si>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</si>
  <si>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</si>
  <si>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</si>
  <si>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</si>
  <si>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</si>
  <si>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</si>
  <si>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</si>
  <si>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</si>
  <si>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</si>
  <si>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</si>
  <si>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</si>
  <si>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</si>
  <si>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</si>
  <si>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</si>
  <si>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</si>
  <si>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</si>
  <si>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</si>
  <si>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</si>
  <si>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</si>
  <si>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</si>
  <si>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</si>
  <si>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</si>
  <si>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</si>
  <si>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</si>
  <si>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</si>
  <si>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</si>
  <si>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</si>
  <si>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</si>
  <si>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</si>
  <si>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</si>
  <si>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</si>
  <si>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</si>
  <si>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</si>
  <si>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</si>
  <si>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</si>
  <si>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</si>
  <si>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</si>
  <si>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</si>
  <si>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</si>
  <si>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</si>
  <si>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</si>
  <si>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</si>
  <si>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</si>
  <si>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</si>
  <si>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</si>
  <si>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</si>
  <si>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</si>
  <si>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</si>
  <si>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</si>
  <si>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</si>
  <si>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</si>
  <si>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</si>
  <si>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</si>
  <si>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</si>
  <si>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</si>
  <si>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</si>
  <si>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</si>
  <si>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</si>
  <si>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</si>
  <si>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</si>
  <si>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</si>
  <si>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</si>
  <si>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</si>
  <si>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</si>
  <si>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</si>
  <si>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</si>
  <si>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</si>
  <si>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</si>
  <si>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</si>
  <si>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</si>
  <si>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</si>
  <si>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</si>
  <si>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</si>
  <si>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</si>
  <si>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</si>
  <si>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</si>
  <si>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</si>
  <si>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</si>
  <si>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</si>
  <si>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</si>
  <si>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</si>
  <si>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</si>
  <si>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</si>
  <si>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</si>
  <si>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</si>
  <si>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</si>
  <si>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</si>
  <si>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</si>
  <si>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</si>
  <si>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</si>
  <si>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</si>
  <si>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</si>
  <si>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</si>
  <si>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</si>
  <si>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</si>
  <si>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</si>
  <si>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</si>
  <si>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</si>
  <si>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</si>
  <si>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</si>
  <si>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</si>
  <si>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</si>
  <si>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</si>
  <si>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</si>
  <si>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</si>
  <si>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</si>
  <si>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</si>
  <si>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</si>
  <si>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</si>
  <si>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</si>
  <si>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</si>
  <si>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</si>
  <si>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</si>
  <si>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</si>
  <si>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</si>
  <si>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</si>
  <si>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</si>
  <si>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</si>
  <si>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</si>
  <si>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</si>
  <si>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</si>
  <si>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</si>
  <si>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</si>
  <si>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</si>
  <si>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</si>
  <si>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</si>
  <si>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</si>
  <si>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</si>
  <si>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</si>
  <si>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</si>
  <si>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</si>
  <si>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</si>
  <si>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</si>
  <si>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</si>
  <si>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</si>
  <si>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</si>
  <si>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</si>
  <si>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</si>
  <si>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</si>
  <si>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</si>
  <si>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</si>
  <si>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</si>
  <si>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</si>
  <si>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</si>
  <si>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</si>
  <si>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</si>
  <si>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</si>
  <si>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</si>
  <si>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</si>
  <si>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</si>
  <si>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</si>
  <si>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</si>
  <si>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</si>
  <si>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</si>
  <si>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</si>
  <si>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</si>
  <si>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</si>
  <si>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</si>
  <si>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</si>
  <si>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</si>
  <si>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</si>
  <si>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</si>
  <si>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</si>
  <si>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</si>
  <si>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</si>
  <si>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</si>
  <si>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</si>
  <si>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</si>
  <si>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</si>
  <si>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</si>
  <si>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</si>
  <si>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</si>
  <si>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</si>
  <si>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</si>
  <si>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</si>
  <si>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</si>
  <si>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</si>
  <si>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</si>
  <si>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</si>
  <si>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</si>
  <si>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</si>
  <si>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</si>
  <si>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</si>
  <si>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</si>
  <si>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</si>
  <si>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</si>
  <si>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</si>
  <si>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</si>
  <si>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</si>
  <si>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</si>
  <si>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</si>
  <si>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</si>
  <si>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</si>
  <si>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</si>
  <si>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</si>
  <si>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</si>
  <si>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</si>
  <si>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</si>
  <si>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</si>
  <si>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</si>
  <si>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</si>
  <si>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</si>
  <si>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</si>
  <si>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</si>
  <si>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</si>
  <si>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</si>
  <si>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</si>
  <si>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</si>
  <si>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</si>
  <si>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</si>
  <si>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</si>
  <si>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</si>
  <si>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</si>
  <si>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</si>
  <si>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</si>
  <si>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</si>
  <si>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</si>
  <si>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</si>
  <si>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</si>
  <si>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</si>
  <si>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</si>
  <si>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</si>
  <si>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</si>
  <si>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</si>
  <si>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</si>
  <si>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</si>
  <si>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</si>
  <si>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</si>
  <si>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</si>
  <si>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</si>
  <si>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</si>
  <si>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</si>
  <si>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</si>
  <si>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</si>
  <si>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</si>
  <si>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</si>
  <si>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</si>
  <si>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</si>
  <si>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</si>
  <si>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</si>
  <si>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</si>
  <si>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</si>
  <si>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</si>
  <si>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</si>
  <si>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</si>
  <si>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</si>
  <si>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</si>
  <si>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</si>
  <si>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</si>
  <si>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</si>
  <si>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</si>
  <si>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</si>
  <si>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</si>
  <si>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</si>
  <si>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</si>
  <si>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</si>
  <si>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</si>
  <si>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</si>
  <si>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</si>
  <si>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</si>
  <si>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</si>
  <si>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</si>
  <si>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</si>
  <si>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</si>
  <si>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</si>
  <si>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</si>
  <si>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</si>
  <si>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</si>
  <si>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</si>
  <si>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</si>
  <si>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</si>
  <si>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</si>
  <si>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</si>
  <si>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</si>
  <si>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</si>
  <si>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</si>
  <si>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</si>
  <si>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</si>
  <si>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</si>
  <si>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</si>
  <si>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</si>
  <si>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</si>
  <si>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</si>
  <si>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</si>
  <si>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</si>
  <si>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</si>
  <si>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</si>
  <si>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</si>
  <si>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</si>
  <si>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</si>
  <si>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</si>
  <si>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</si>
  <si>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</si>
  <si>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</si>
  <si>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</si>
  <si>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</si>
  <si>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</si>
  <si>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</si>
  <si>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</si>
  <si>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</si>
  <si>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</si>
  <si>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</si>
  <si>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</si>
  <si>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</si>
  <si>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</si>
  <si>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</si>
  <si>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</si>
  <si>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</si>
  <si>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</si>
  <si>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</si>
  <si>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</si>
  <si>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</si>
  <si>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</si>
  <si>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</si>
  <si>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</si>
  <si>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</si>
  <si>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</si>
  <si>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</si>
  <si>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</si>
  <si>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</si>
  <si>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</si>
  <si>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</si>
  <si>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</si>
  <si>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</si>
  <si>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</si>
  <si>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</si>
  <si>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</si>
  <si>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</si>
  <si>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</si>
  <si>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</si>
  <si>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</si>
  <si>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</si>
  <si>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</si>
  <si>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</si>
  <si>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</si>
  <si>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</si>
  <si>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</si>
  <si>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</si>
  <si>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</si>
  <si>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</si>
  <si>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</si>
  <si>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</si>
  <si>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</si>
  <si>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</si>
  <si>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</si>
  <si>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</si>
  <si>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</si>
  <si>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</si>
  <si>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</si>
  <si>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</si>
  <si>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</si>
  <si>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</si>
  <si>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</si>
  <si>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</si>
  <si>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</si>
  <si>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</si>
  <si>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</si>
  <si>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</si>
  <si>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</si>
  <si>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</si>
  <si>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</si>
  <si>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</si>
  <si>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</si>
  <si>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</si>
  <si>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</si>
  <si>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</si>
  <si>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</si>
  <si>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</si>
  <si>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</si>
  <si>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</si>
  <si>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</si>
  <si>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</si>
  <si>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</si>
  <si>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</si>
  <si>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</si>
  <si>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</si>
  <si>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</si>
  <si>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</si>
  <si>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</si>
  <si>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</si>
  <si>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</si>
  <si>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</si>
  <si>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</si>
  <si>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</si>
  <si>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</si>
  <si>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</si>
  <si>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</si>
  <si>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</si>
  <si>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</si>
  <si>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</si>
  <si>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</si>
  <si>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</si>
  <si>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</si>
  <si>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</si>
  <si>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</si>
  <si>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</si>
  <si>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</si>
  <si>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</si>
  <si>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</si>
  <si>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</si>
  <si>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</si>
  <si>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</si>
  <si>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</si>
  <si>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</si>
  <si>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</si>
  <si>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</si>
  <si>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</si>
  <si>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</si>
  <si>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</si>
  <si>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</si>
  <si>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</si>
  <si>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</si>
  <si>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</si>
  <si>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</si>
  <si>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</si>
  <si>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</si>
  <si>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</si>
  <si>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</si>
  <si>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</si>
  <si>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</si>
  <si>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</si>
  <si>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</si>
  <si>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</si>
  <si>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</si>
  <si>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</si>
  <si>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</si>
  <si>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</si>
  <si>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</si>
  <si>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</si>
  <si>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</si>
  <si>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</si>
  <si>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</si>
  <si>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</si>
  <si>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</si>
  <si>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</si>
  <si>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</si>
  <si>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</si>
  <si>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</si>
  <si>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</si>
  <si>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</si>
  <si>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</si>
  <si>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</si>
  <si>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</si>
  <si>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</si>
  <si>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</si>
  <si>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</si>
  <si>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</si>
  <si>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VALVULA BOLA DE 1/2"</t>
  </si>
  <si>
    <t>DISCO CORTE DIAMANTADA CEMENTO 41/2"</t>
  </si>
  <si>
    <t>VALVULA BOLA DE 2"- GEN</t>
  </si>
  <si>
    <t>TEE SOLD 2" NEGRO</t>
  </si>
  <si>
    <t>UNIONES AMERICANA PVC 50 MM</t>
  </si>
  <si>
    <t>TERMINAL INOX 4"</t>
  </si>
  <si>
    <t>TERMINAL SOLD NEGRO HE 1/2"</t>
  </si>
  <si>
    <t>TEE SOLD 1/2" NEGRO</t>
  </si>
  <si>
    <t>TIRA TUBERIA 1/2" NEGRO</t>
  </si>
  <si>
    <t xml:space="preserve">UNION AMERICANA 1/2" NEGRO </t>
  </si>
  <si>
    <t>CODO  90°PVC  50 mm</t>
  </si>
  <si>
    <t>TERMINAL PVC CEM-HI 50X11/2” HE.</t>
  </si>
  <si>
    <t>TERMINAL PVC CEM-HE 50X11/2” HE.</t>
  </si>
  <si>
    <t>TUBERIA PVC  50mmX 6 M</t>
  </si>
  <si>
    <t>SALIDA DE ESTANQUE DE 50X11/2"</t>
  </si>
  <si>
    <t>IMPOPLAS</t>
  </si>
  <si>
    <t>AYAGON</t>
  </si>
  <si>
    <t>VALVULA BOLA DE 4" NPT</t>
  </si>
  <si>
    <t>MACETA PLASTICA ANTI REBOTE 1190 GR</t>
  </si>
  <si>
    <t>VILLAR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</si>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</sst>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2"/>
      <color rgb="FF00008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vertical="top" wrapText="1"/>
      <protection locked="0"/>
    </xf>
    <xf numFmtId="0" fontId="54" fillId="33" borderId="11" xfId="0" applyFont="1" applyFill="1" applyBorder="1" applyAlignment="1" applyProtection="1">
      <alignment horizontal="center" vertical="top" wrapText="1"/>
      <protection locked="0"/>
    </xf>
    <xf numFmtId="0" fontId="5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172" fontId="55" fillId="33" borderId="0" xfId="0" applyNumberFormat="1" applyFont="1" applyFill="1" applyBorder="1" applyAlignment="1" applyProtection="1">
      <alignment horizontal="center" vertical="center"/>
      <protection locked="0"/>
    </xf>
    <xf numFmtId="14" fontId="5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5" fillId="0" borderId="19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20" xfId="0" applyFont="1" applyFill="1" applyBorder="1" applyAlignment="1" applyProtection="1">
      <alignment horizontal="center"/>
      <protection locked="0"/>
    </xf>
    <xf numFmtId="0" fontId="5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0" fontId="57" fillId="0" borderId="2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22" xfId="0" applyFont="1" applyBorder="1" applyAlignment="1" applyProtection="1">
      <alignment/>
      <protection locked="0"/>
    </xf>
    <xf numFmtId="0" fontId="57" fillId="0" borderId="23" xfId="0" applyFont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3" fontId="5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60" fillId="33" borderId="10" xfId="0" applyFont="1" applyFill="1" applyBorder="1" applyAlignment="1" applyProtection="1">
      <alignment/>
      <protection locked="0"/>
    </xf>
    <xf numFmtId="0" fontId="58" fillId="33" borderId="14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15" xfId="0" applyFont="1" applyFill="1" applyBorder="1" applyAlignment="1" applyProtection="1">
      <alignment horizontal="right"/>
      <protection locked="0"/>
    </xf>
    <xf numFmtId="9" fontId="58" fillId="33" borderId="26" xfId="0" applyNumberFormat="1" applyFont="1" applyFill="1" applyBorder="1" applyAlignment="1" applyProtection="1">
      <alignment horizontal="right" vertical="center"/>
      <protection locked="0"/>
    </xf>
    <xf numFmtId="9" fontId="58" fillId="33" borderId="0" xfId="0" applyNumberFormat="1" applyFont="1" applyFill="1" applyBorder="1" applyAlignment="1" applyProtection="1">
      <alignment horizontal="right" vertical="center"/>
      <protection locked="0"/>
    </xf>
    <xf numFmtId="9" fontId="58" fillId="33" borderId="19" xfId="0" applyNumberFormat="1" applyFont="1" applyFill="1" applyBorder="1" applyAlignment="1" applyProtection="1">
      <alignment horizontal="center" vertical="center"/>
      <protection locked="0"/>
    </xf>
    <xf numFmtId="1" fontId="58" fillId="33" borderId="27" xfId="0" applyNumberFormat="1" applyFont="1" applyFill="1" applyBorder="1" applyAlignment="1" applyProtection="1">
      <alignment horizontal="center"/>
      <protection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 horizontal="right" vertical="center"/>
      <protection locked="0"/>
    </xf>
    <xf numFmtId="0" fontId="58" fillId="33" borderId="19" xfId="0" applyFont="1" applyFill="1" applyBorder="1" applyAlignment="1" applyProtection="1">
      <alignment horizontal="right"/>
      <protection locked="0"/>
    </xf>
    <xf numFmtId="0" fontId="58" fillId="33" borderId="28" xfId="0" applyFont="1" applyFill="1" applyBorder="1" applyAlignment="1" applyProtection="1">
      <alignment/>
      <protection locked="0"/>
    </xf>
    <xf numFmtId="0" fontId="58" fillId="33" borderId="29" xfId="0" applyFont="1" applyFill="1" applyBorder="1" applyAlignment="1" applyProtection="1">
      <alignment horizontal="right" vertical="center"/>
      <protection locked="0"/>
    </xf>
    <xf numFmtId="0" fontId="58" fillId="33" borderId="24" xfId="0" applyFont="1" applyFill="1" applyBorder="1" applyAlignment="1" applyProtection="1">
      <alignment horizontal="right" vertical="center"/>
      <protection locked="0"/>
    </xf>
    <xf numFmtId="0" fontId="58" fillId="33" borderId="30" xfId="0" applyFont="1" applyFill="1" applyBorder="1" applyAlignment="1" applyProtection="1">
      <alignment horizontal="right"/>
      <protection locked="0"/>
    </xf>
    <xf numFmtId="1" fontId="58" fillId="33" borderId="31" xfId="0" applyNumberFormat="1" applyFont="1" applyFill="1" applyBorder="1" applyAlignment="1" applyProtection="1">
      <alignment horizontal="center"/>
      <protection/>
    </xf>
    <xf numFmtId="173" fontId="61" fillId="0" borderId="13" xfId="45" applyNumberFormat="1" applyFont="1" applyFill="1" applyBorder="1" applyAlignment="1" applyProtection="1">
      <alignment horizontal="center" vertical="center"/>
      <protection locked="0"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/>
      <protection locked="0"/>
    </xf>
    <xf numFmtId="174" fontId="58" fillId="33" borderId="0" xfId="0" applyNumberFormat="1" applyFont="1" applyFill="1" applyBorder="1" applyAlignment="1" applyProtection="1">
      <alignment horizontal="center"/>
      <protection locked="0"/>
    </xf>
    <xf numFmtId="174" fontId="58" fillId="33" borderId="24" xfId="0" applyNumberFormat="1" applyFont="1" applyFill="1" applyBorder="1" applyAlignment="1" applyProtection="1">
      <alignment horizontal="center"/>
      <protection locked="0"/>
    </xf>
    <xf numFmtId="0" fontId="44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8" xfId="0" applyFont="1" applyFill="1" applyBorder="1" applyAlignment="1" applyProtection="1">
      <alignment/>
      <protection locked="0"/>
    </xf>
    <xf numFmtId="174" fontId="58" fillId="33" borderId="33" xfId="0" applyNumberFormat="1" applyFont="1" applyFill="1" applyBorder="1" applyAlignment="1" applyProtection="1">
      <alignment horizontal="center"/>
      <protection/>
    </xf>
    <xf numFmtId="174" fontId="58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 horizontal="center"/>
      <protection locked="0"/>
    </xf>
    <xf numFmtId="0" fontId="59" fillId="33" borderId="24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1" fontId="57" fillId="0" borderId="0" xfId="0" applyNumberFormat="1" applyFont="1" applyAlignment="1" applyProtection="1">
      <alignment/>
      <protection locked="0"/>
    </xf>
    <xf numFmtId="1" fontId="57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63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15" xfId="0" applyNumberFormat="1" applyFont="1" applyFill="1" applyBorder="1" applyAlignment="1" applyProtection="1">
      <alignment horizontal="center"/>
      <protection/>
    </xf>
    <xf numFmtId="174" fontId="58" fillId="33" borderId="28" xfId="0" applyNumberFormat="1" applyFont="1" applyFill="1" applyBorder="1" applyAlignment="1" applyProtection="1">
      <alignment horizontal="center"/>
      <protection/>
    </xf>
    <xf numFmtId="0" fontId="31" fillId="33" borderId="35" xfId="0" applyFont="1" applyFill="1" applyBorder="1" applyAlignment="1" applyProtection="1">
      <alignment/>
      <protection locked="0"/>
    </xf>
    <xf numFmtId="0" fontId="31" fillId="33" borderId="33" xfId="0" applyFont="1" applyFill="1" applyBorder="1" applyAlignment="1" applyProtection="1">
      <alignment/>
      <protection locked="0"/>
    </xf>
    <xf numFmtId="0" fontId="58" fillId="33" borderId="33" xfId="0" applyFont="1" applyFill="1" applyBorder="1" applyAlignment="1" applyProtection="1">
      <alignment/>
      <protection locked="0"/>
    </xf>
    <xf numFmtId="0" fontId="59" fillId="33" borderId="34" xfId="0" applyFont="1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35" fillId="33" borderId="14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15" xfId="0" applyFont="1" applyFill="1" applyBorder="1" applyAlignment="1" applyProtection="1">
      <alignment horizontal="left"/>
      <protection locked="0"/>
    </xf>
    <xf numFmtId="0" fontId="57" fillId="34" borderId="0" xfId="0" applyFont="1" applyFill="1" applyAlignment="1" applyProtection="1">
      <alignment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0" fontId="35" fillId="33" borderId="14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15" xfId="0" applyFont="1" applyFill="1" applyBorder="1" applyAlignment="1" applyProtection="1">
      <alignment horizontal="left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/>
      <protection locked="0"/>
    </xf>
    <xf numFmtId="0" fontId="31" fillId="0" borderId="40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4"/>
  <sheetViews>
    <sheetView tabSelected="1" zoomScalePageLayoutView="0" workbookViewId="0" topLeftCell="C10">
      <selection activeCell="G29" sqref="G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2267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3"/>
    </row>
    <row r="5" spans="2:12" ht="15.75">
      <c r="B5" s="78"/>
      <c r="C5" s="79"/>
      <c r="D5" s="80"/>
      <c r="E5" s="124">
        <f>VLOOKUP(D4,CLIENTES,4,FALSE)</f>
        <v>0</v>
      </c>
      <c r="F5" s="124"/>
      <c r="G5" s="124"/>
      <c r="H5" s="124"/>
      <c r="I5" s="124"/>
      <c r="J5" s="125"/>
      <c r="K5" s="20"/>
      <c r="L5" s="103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4">
        <f>VLOOKUP(D4,CLIENTES,5,FALSE)</f>
        <v>0</v>
      </c>
      <c r="G6" s="124"/>
      <c r="H6" s="124"/>
      <c r="I6" s="82" t="str">
        <f>VLOOKUP(D4,CLIENTES,11,FALSE)</f>
        <v>cristobal.ramos@artecola.cl</v>
      </c>
      <c r="J6" s="83"/>
      <c r="L6" s="103"/>
    </row>
    <row r="7" spans="2:15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24">
        <f>VLOOKUP(D4,CLIENTES,6,FALSE)</f>
        <v>0</v>
      </c>
      <c r="G7" s="124"/>
      <c r="H7" s="124"/>
      <c r="I7" s="79" t="s">
        <v>26</v>
      </c>
      <c r="J7" s="84" t="str">
        <f>VLOOKUP(D4,CLIENTES,8,FALSE)</f>
        <v>Cristobal Ramos</v>
      </c>
      <c r="L7" s="65"/>
      <c r="O7" s="117">
        <v>-0.46</v>
      </c>
    </row>
    <row r="8" spans="2:15" ht="15.75" thickBot="1">
      <c r="B8" s="122" t="s">
        <v>28</v>
      </c>
      <c r="C8" s="123"/>
      <c r="D8" s="81">
        <f>VLOOKUP(D4,CLIENTES,7,FALSE)</f>
        <v>0</v>
      </c>
      <c r="E8" s="79" t="s">
        <v>11</v>
      </c>
      <c r="F8" s="124">
        <f>VLOOKUP(D4,CLIENTES,12,FALSE)</f>
        <v>0</v>
      </c>
      <c r="G8" s="124"/>
      <c r="H8" s="124"/>
      <c r="I8" s="79" t="s">
        <v>14</v>
      </c>
      <c r="J8" s="85">
        <f ca="1">TODAY()</f>
        <v>42033</v>
      </c>
      <c r="K8" s="20"/>
      <c r="L8" s="20"/>
      <c r="O8" s="8">
        <v>49151</v>
      </c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29" t="s">
        <v>24</v>
      </c>
      <c r="D10" s="130"/>
      <c r="E10" s="131"/>
      <c r="F10" s="91" t="s">
        <v>0</v>
      </c>
      <c r="G10" s="92" t="s">
        <v>23</v>
      </c>
      <c r="H10" s="94" t="s">
        <v>15</v>
      </c>
      <c r="I10" s="109" t="s">
        <v>13</v>
      </c>
      <c r="J10" s="94" t="s">
        <v>2</v>
      </c>
      <c r="K10" s="24" t="s">
        <v>18</v>
      </c>
      <c r="L10" s="25" t="s">
        <v>599</v>
      </c>
      <c r="M10" s="8" t="s">
        <v>600</v>
      </c>
      <c r="N10" s="25"/>
      <c r="O10" s="25" t="s">
        <v>603</v>
      </c>
      <c r="P10" s="26" t="s">
        <v>16</v>
      </c>
      <c r="Q10" s="25" t="s">
        <v>19</v>
      </c>
      <c r="R10" s="27" t="s">
        <v>20</v>
      </c>
    </row>
    <row r="11" spans="2:19" ht="15" customHeight="1">
      <c r="B11" s="97">
        <v>1</v>
      </c>
      <c r="C11" s="126" t="s">
        <v>590</v>
      </c>
      <c r="D11" s="127"/>
      <c r="E11" s="128"/>
      <c r="F11" s="99">
        <v>2</v>
      </c>
      <c r="G11" s="113" t="s">
        <v>23</v>
      </c>
      <c r="H11" s="111">
        <f aca="true" t="shared" si="0" ref="H11:H22">+R11</f>
        <v>1160</v>
      </c>
      <c r="I11" s="95">
        <v>0</v>
      </c>
      <c r="J11" s="107">
        <f aca="true" t="shared" si="1" ref="J11:J22">+F11*H11*(1-I11/100)</f>
        <v>2320</v>
      </c>
      <c r="K11" s="28">
        <v>1</v>
      </c>
      <c r="L11" s="29"/>
      <c r="M11" s="29">
        <v>580</v>
      </c>
      <c r="N11" s="104"/>
      <c r="O11" s="29"/>
      <c r="P11" s="30">
        <v>2</v>
      </c>
      <c r="Q11" s="105">
        <f>+M11</f>
        <v>580</v>
      </c>
      <c r="R11" s="35">
        <f aca="true" t="shared" si="2" ref="R11:R16">+Q11*P11</f>
        <v>1160</v>
      </c>
      <c r="S11" s="66"/>
    </row>
    <row r="12" spans="2:19" ht="15" customHeight="1">
      <c r="B12" s="106">
        <v>2</v>
      </c>
      <c r="C12" s="126" t="s">
        <v>591</v>
      </c>
      <c r="D12" s="127"/>
      <c r="E12" s="128"/>
      <c r="F12" s="100">
        <v>1</v>
      </c>
      <c r="G12" s="114" t="s">
        <v>23</v>
      </c>
      <c r="H12" s="111">
        <f aca="true" t="shared" si="3" ref="H12:H17">+R12</f>
        <v>1600</v>
      </c>
      <c r="I12" s="96"/>
      <c r="J12" s="107">
        <f t="shared" si="1"/>
        <v>1600</v>
      </c>
      <c r="K12" s="28">
        <v>2</v>
      </c>
      <c r="L12" s="29"/>
      <c r="M12" s="29">
        <v>800</v>
      </c>
      <c r="N12" s="29"/>
      <c r="O12" s="29"/>
      <c r="P12" s="30">
        <v>2</v>
      </c>
      <c r="Q12" s="105">
        <f>+M12</f>
        <v>800</v>
      </c>
      <c r="R12" s="35">
        <f t="shared" si="2"/>
        <v>1600</v>
      </c>
      <c r="S12" s="66"/>
    </row>
    <row r="13" spans="2:19" ht="15">
      <c r="B13" s="106">
        <v>3</v>
      </c>
      <c r="C13" s="126" t="s">
        <v>584</v>
      </c>
      <c r="D13" s="127"/>
      <c r="E13" s="128"/>
      <c r="F13" s="100">
        <v>1</v>
      </c>
      <c r="G13" s="114" t="s">
        <v>23</v>
      </c>
      <c r="H13" s="111">
        <f t="shared" si="3"/>
        <v>2100</v>
      </c>
      <c r="I13" s="96"/>
      <c r="J13" s="107">
        <f t="shared" si="1"/>
        <v>2100</v>
      </c>
      <c r="K13" s="108">
        <v>3</v>
      </c>
      <c r="L13" s="29"/>
      <c r="M13" s="29"/>
      <c r="N13" s="29">
        <v>2100</v>
      </c>
      <c r="O13" s="29"/>
      <c r="P13" s="30">
        <v>1</v>
      </c>
      <c r="Q13" s="105">
        <f>+N13</f>
        <v>2100</v>
      </c>
      <c r="R13" s="35">
        <f t="shared" si="2"/>
        <v>2100</v>
      </c>
      <c r="S13" s="67"/>
    </row>
    <row r="14" spans="2:18" ht="15">
      <c r="B14" s="106">
        <v>4</v>
      </c>
      <c r="C14" s="126" t="s">
        <v>593</v>
      </c>
      <c r="D14" s="127"/>
      <c r="E14" s="128"/>
      <c r="F14" s="100">
        <v>2</v>
      </c>
      <c r="G14" s="114" t="s">
        <v>23</v>
      </c>
      <c r="H14" s="111">
        <f t="shared" si="3"/>
        <v>7712</v>
      </c>
      <c r="I14" s="96"/>
      <c r="J14" s="107">
        <f>+F14*H14*(1-I14/100)</f>
        <v>15424</v>
      </c>
      <c r="K14" s="108">
        <v>4</v>
      </c>
      <c r="L14" s="29"/>
      <c r="M14" s="29">
        <v>4820</v>
      </c>
      <c r="N14" s="29"/>
      <c r="O14" s="29"/>
      <c r="P14" s="30">
        <v>1.6</v>
      </c>
      <c r="Q14" s="105">
        <f>+M14</f>
        <v>4820</v>
      </c>
      <c r="R14" s="35">
        <f t="shared" si="2"/>
        <v>7712</v>
      </c>
    </row>
    <row r="15" spans="2:18" ht="15">
      <c r="B15" s="106">
        <v>5</v>
      </c>
      <c r="C15" s="126" t="s">
        <v>602</v>
      </c>
      <c r="D15" s="127"/>
      <c r="E15" s="128"/>
      <c r="F15" s="100">
        <v>1</v>
      </c>
      <c r="G15" s="114" t="s">
        <v>23</v>
      </c>
      <c r="H15" s="111">
        <f t="shared" si="3"/>
        <v>74788</v>
      </c>
      <c r="I15" s="96"/>
      <c r="J15" s="107">
        <f>+F15*H15*(1-I15/100)</f>
        <v>74788</v>
      </c>
      <c r="K15" s="108">
        <v>5</v>
      </c>
      <c r="L15" s="29"/>
      <c r="M15" s="29">
        <v>37394</v>
      </c>
      <c r="N15" s="29"/>
      <c r="O15" s="29">
        <v>69250</v>
      </c>
      <c r="P15" s="30">
        <v>2</v>
      </c>
      <c r="Q15" s="105">
        <f>+M15</f>
        <v>37394</v>
      </c>
      <c r="R15" s="35">
        <f t="shared" si="2"/>
        <v>74788</v>
      </c>
    </row>
    <row r="16" spans="2:18" ht="15">
      <c r="B16" s="106">
        <v>6</v>
      </c>
      <c r="C16" s="126" t="s">
        <v>585</v>
      </c>
      <c r="D16" s="127"/>
      <c r="E16" s="128"/>
      <c r="F16" s="100">
        <v>1</v>
      </c>
      <c r="G16" s="114" t="s">
        <v>23</v>
      </c>
      <c r="H16" s="111">
        <f t="shared" si="3"/>
        <v>10361</v>
      </c>
      <c r="I16" s="96"/>
      <c r="J16" s="107">
        <f>+F16*H16*(1-I16/100)</f>
        <v>10361</v>
      </c>
      <c r="K16" s="108">
        <v>6</v>
      </c>
      <c r="L16" s="29"/>
      <c r="M16" s="29"/>
      <c r="N16" s="29"/>
      <c r="O16" s="29">
        <v>7970</v>
      </c>
      <c r="P16" s="30">
        <v>1.3</v>
      </c>
      <c r="Q16" s="105">
        <f>+O16</f>
        <v>7970</v>
      </c>
      <c r="R16" s="35">
        <f t="shared" si="2"/>
        <v>10361</v>
      </c>
    </row>
    <row r="17" spans="2:18" ht="15">
      <c r="B17" s="106">
        <v>7</v>
      </c>
      <c r="C17" s="126" t="s">
        <v>586</v>
      </c>
      <c r="D17" s="127"/>
      <c r="E17" s="128"/>
      <c r="F17" s="100">
        <v>1</v>
      </c>
      <c r="G17" s="114" t="s">
        <v>23</v>
      </c>
      <c r="H17" s="111">
        <f t="shared" si="3"/>
        <v>22800</v>
      </c>
      <c r="I17" s="96"/>
      <c r="J17" s="107">
        <f>+F17*H17*(1-I17/100)</f>
        <v>22800</v>
      </c>
      <c r="K17" s="108">
        <v>7</v>
      </c>
      <c r="L17" s="29"/>
      <c r="M17" s="29"/>
      <c r="N17" s="29">
        <v>22800</v>
      </c>
      <c r="O17" s="29"/>
      <c r="P17" s="30">
        <v>1</v>
      </c>
      <c r="Q17" s="105">
        <f>+N17</f>
        <v>22800</v>
      </c>
      <c r="R17" s="35">
        <f aca="true" t="shared" si="4" ref="R17:R29">Q17*P17</f>
        <v>22800</v>
      </c>
    </row>
    <row r="18" spans="2:18" ht="15">
      <c r="B18" s="106">
        <v>8</v>
      </c>
      <c r="C18" s="126" t="s">
        <v>587</v>
      </c>
      <c r="D18" s="127"/>
      <c r="E18" s="128"/>
      <c r="F18" s="100">
        <v>1</v>
      </c>
      <c r="G18" s="114" t="s">
        <v>23</v>
      </c>
      <c r="H18" s="111">
        <f t="shared" si="0"/>
        <v>4096</v>
      </c>
      <c r="I18" s="96"/>
      <c r="J18" s="107">
        <f t="shared" si="1"/>
        <v>4096</v>
      </c>
      <c r="K18" s="108">
        <v>8</v>
      </c>
      <c r="L18" s="29"/>
      <c r="M18" s="29">
        <v>2560</v>
      </c>
      <c r="N18" s="29"/>
      <c r="O18" s="29"/>
      <c r="P18" s="30">
        <v>1.6</v>
      </c>
      <c r="Q18" s="105">
        <f>+M18</f>
        <v>2560</v>
      </c>
      <c r="R18" s="35">
        <f t="shared" si="4"/>
        <v>4096</v>
      </c>
    </row>
    <row r="19" spans="2:18" ht="15">
      <c r="B19" s="106">
        <v>9</v>
      </c>
      <c r="C19" s="126" t="s">
        <v>588</v>
      </c>
      <c r="D19" s="127"/>
      <c r="E19" s="128"/>
      <c r="F19" s="100">
        <v>3</v>
      </c>
      <c r="G19" s="114" t="s">
        <v>23</v>
      </c>
      <c r="H19" s="111">
        <f t="shared" si="0"/>
        <v>4848</v>
      </c>
      <c r="I19" s="63"/>
      <c r="J19" s="107">
        <f t="shared" si="1"/>
        <v>14544</v>
      </c>
      <c r="K19" s="108">
        <v>9</v>
      </c>
      <c r="L19" s="29">
        <v>3030</v>
      </c>
      <c r="M19" s="29"/>
      <c r="N19" s="29"/>
      <c r="O19" s="29"/>
      <c r="P19" s="30">
        <v>1.6</v>
      </c>
      <c r="Q19" s="105">
        <f>L19</f>
        <v>3030</v>
      </c>
      <c r="R19" s="35">
        <f t="shared" si="4"/>
        <v>4848</v>
      </c>
    </row>
    <row r="20" spans="2:18" ht="15">
      <c r="B20" s="106">
        <v>10</v>
      </c>
      <c r="C20" s="126" t="s">
        <v>594</v>
      </c>
      <c r="D20" s="127"/>
      <c r="E20" s="128"/>
      <c r="F20" s="100">
        <v>5</v>
      </c>
      <c r="G20" s="114" t="s">
        <v>23</v>
      </c>
      <c r="H20" s="111">
        <f t="shared" si="0"/>
        <v>936</v>
      </c>
      <c r="I20" s="63"/>
      <c r="J20" s="107">
        <f t="shared" si="1"/>
        <v>4680</v>
      </c>
      <c r="K20" s="108">
        <v>10</v>
      </c>
      <c r="L20" s="29">
        <v>585</v>
      </c>
      <c r="M20" s="29"/>
      <c r="N20" s="29"/>
      <c r="O20" s="29"/>
      <c r="P20" s="30">
        <v>1.6</v>
      </c>
      <c r="Q20" s="105">
        <f>L20</f>
        <v>585</v>
      </c>
      <c r="R20" s="35">
        <f t="shared" si="4"/>
        <v>936</v>
      </c>
    </row>
    <row r="21" spans="2:18" ht="15">
      <c r="B21" s="106">
        <v>11</v>
      </c>
      <c r="C21" s="126" t="s">
        <v>595</v>
      </c>
      <c r="D21" s="127"/>
      <c r="E21" s="128"/>
      <c r="F21" s="100">
        <v>4</v>
      </c>
      <c r="G21" s="114" t="s">
        <v>23</v>
      </c>
      <c r="H21" s="111">
        <f t="shared" si="0"/>
        <v>1360</v>
      </c>
      <c r="I21" s="63"/>
      <c r="J21" s="107">
        <f t="shared" si="1"/>
        <v>5440</v>
      </c>
      <c r="K21" s="108">
        <v>11</v>
      </c>
      <c r="L21" s="29">
        <v>850</v>
      </c>
      <c r="M21" s="29"/>
      <c r="O21" s="29"/>
      <c r="P21" s="30">
        <v>1.6</v>
      </c>
      <c r="Q21" s="105">
        <f>L21</f>
        <v>850</v>
      </c>
      <c r="R21" s="35">
        <f t="shared" si="4"/>
        <v>1360</v>
      </c>
    </row>
    <row r="22" spans="2:18" ht="15">
      <c r="B22" s="106">
        <v>12</v>
      </c>
      <c r="C22" s="126" t="s">
        <v>596</v>
      </c>
      <c r="D22" s="127"/>
      <c r="E22" s="128"/>
      <c r="F22" s="100">
        <v>4</v>
      </c>
      <c r="G22" s="114" t="s">
        <v>23</v>
      </c>
      <c r="H22" s="111">
        <f t="shared" si="0"/>
        <v>893</v>
      </c>
      <c r="I22" s="63"/>
      <c r="J22" s="107">
        <f t="shared" si="1"/>
        <v>3572</v>
      </c>
      <c r="K22" s="28"/>
      <c r="L22" s="29">
        <v>470</v>
      </c>
      <c r="M22" s="29"/>
      <c r="N22" s="29"/>
      <c r="O22" s="29"/>
      <c r="P22" s="30">
        <v>1.9</v>
      </c>
      <c r="Q22" s="105">
        <f>L22</f>
        <v>470</v>
      </c>
      <c r="R22" s="35">
        <f t="shared" si="4"/>
        <v>893</v>
      </c>
    </row>
    <row r="23" spans="2:18" ht="15">
      <c r="B23" s="106">
        <v>13</v>
      </c>
      <c r="C23" s="126" t="s">
        <v>597</v>
      </c>
      <c r="D23" s="127"/>
      <c r="E23" s="128"/>
      <c r="F23" s="100">
        <v>4</v>
      </c>
      <c r="G23" s="114" t="s">
        <v>23</v>
      </c>
      <c r="H23" s="111">
        <f>+R23</f>
        <v>11360</v>
      </c>
      <c r="I23" s="63"/>
      <c r="J23" s="70">
        <f aca="true" t="shared" si="5" ref="J23:J28">+F23*H23*(1-I23/100)</f>
        <v>45440</v>
      </c>
      <c r="K23" s="28"/>
      <c r="L23" s="29">
        <v>7100</v>
      </c>
      <c r="M23" s="29"/>
      <c r="N23" s="29"/>
      <c r="O23" s="29"/>
      <c r="P23" s="30">
        <v>1.6</v>
      </c>
      <c r="Q23" s="31">
        <f>+L23</f>
        <v>7100</v>
      </c>
      <c r="R23" s="35">
        <f t="shared" si="4"/>
        <v>11360</v>
      </c>
    </row>
    <row r="24" spans="2:18" ht="15">
      <c r="B24" s="106">
        <v>14</v>
      </c>
      <c r="C24" s="118" t="s">
        <v>598</v>
      </c>
      <c r="D24" s="119"/>
      <c r="E24" s="120"/>
      <c r="F24" s="100">
        <v>1</v>
      </c>
      <c r="G24" s="114" t="s">
        <v>23</v>
      </c>
      <c r="H24" s="111">
        <f>+R24</f>
        <v>4000</v>
      </c>
      <c r="I24" s="63"/>
      <c r="J24" s="70">
        <f t="shared" si="5"/>
        <v>4000</v>
      </c>
      <c r="K24" s="28"/>
      <c r="L24" s="29">
        <v>2500</v>
      </c>
      <c r="M24" s="29"/>
      <c r="N24" s="29"/>
      <c r="O24" s="29"/>
      <c r="P24" s="30">
        <v>1.6</v>
      </c>
      <c r="Q24" s="31">
        <f>+L24</f>
        <v>2500</v>
      </c>
      <c r="R24" s="35">
        <f t="shared" si="4"/>
        <v>4000</v>
      </c>
    </row>
    <row r="25" spans="2:18" ht="15">
      <c r="B25" s="106">
        <v>15</v>
      </c>
      <c r="C25" s="126" t="s">
        <v>592</v>
      </c>
      <c r="D25" s="127"/>
      <c r="E25" s="128"/>
      <c r="F25" s="100">
        <v>1</v>
      </c>
      <c r="G25" s="114" t="s">
        <v>23</v>
      </c>
      <c r="H25" s="111">
        <f>+R25</f>
        <v>7785.6</v>
      </c>
      <c r="I25" s="63"/>
      <c r="J25" s="70">
        <f t="shared" si="5"/>
        <v>7785.6</v>
      </c>
      <c r="K25" s="28"/>
      <c r="L25" s="29"/>
      <c r="M25" s="29">
        <f>811*6</f>
        <v>4866</v>
      </c>
      <c r="N25" s="29"/>
      <c r="O25" s="29"/>
      <c r="P25" s="30">
        <v>1.6</v>
      </c>
      <c r="Q25" s="31">
        <f>+M25</f>
        <v>4866</v>
      </c>
      <c r="R25" s="35">
        <f t="shared" si="4"/>
        <v>7785.6</v>
      </c>
    </row>
    <row r="26" spans="2:18" ht="15">
      <c r="B26" s="106">
        <v>16</v>
      </c>
      <c r="C26" s="93" t="s">
        <v>589</v>
      </c>
      <c r="D26" s="98"/>
      <c r="E26" s="68"/>
      <c r="F26" s="101">
        <v>1</v>
      </c>
      <c r="G26" s="115" t="s">
        <v>23</v>
      </c>
      <c r="H26" s="111">
        <f>+R26</f>
        <v>19040</v>
      </c>
      <c r="I26" s="63"/>
      <c r="J26" s="70">
        <f t="shared" si="5"/>
        <v>19040</v>
      </c>
      <c r="K26" s="28"/>
      <c r="L26" s="29"/>
      <c r="M26" s="29"/>
      <c r="N26" s="29">
        <v>11200</v>
      </c>
      <c r="O26" s="29"/>
      <c r="P26" s="30">
        <v>1.7</v>
      </c>
      <c r="Q26" s="31">
        <f>+N26</f>
        <v>11200</v>
      </c>
      <c r="R26" s="35">
        <f t="shared" si="4"/>
        <v>19040</v>
      </c>
    </row>
    <row r="27" spans="2:18" ht="15">
      <c r="B27" s="106">
        <v>17</v>
      </c>
      <c r="C27" s="93" t="s">
        <v>601</v>
      </c>
      <c r="D27" s="98"/>
      <c r="E27" s="68"/>
      <c r="F27" s="101">
        <v>1</v>
      </c>
      <c r="G27" s="115" t="s">
        <v>23</v>
      </c>
      <c r="H27" s="111">
        <f>+R27</f>
        <v>98366.1</v>
      </c>
      <c r="I27" s="63"/>
      <c r="J27" s="70">
        <f t="shared" si="5"/>
        <v>98366.1</v>
      </c>
      <c r="K27" s="28"/>
      <c r="L27" s="29"/>
      <c r="M27" s="29"/>
      <c r="N27" s="29">
        <v>63462</v>
      </c>
      <c r="O27" s="121">
        <v>128000</v>
      </c>
      <c r="P27" s="30">
        <v>1.55</v>
      </c>
      <c r="Q27" s="31">
        <f>+N27</f>
        <v>63462</v>
      </c>
      <c r="R27" s="35">
        <f t="shared" si="4"/>
        <v>98366.1</v>
      </c>
    </row>
    <row r="28" spans="2:18" ht="15">
      <c r="B28" s="110">
        <v>17</v>
      </c>
      <c r="C28" s="93"/>
      <c r="D28" s="98"/>
      <c r="E28" s="68"/>
      <c r="F28" s="101"/>
      <c r="G28" s="115"/>
      <c r="H28" s="111"/>
      <c r="I28" s="63"/>
      <c r="J28" s="70">
        <f t="shared" si="5"/>
        <v>0</v>
      </c>
      <c r="K28" s="28"/>
      <c r="L28" s="29"/>
      <c r="M28" s="29"/>
      <c r="N28" s="29">
        <f>73900*(1-0.15)</f>
        <v>62815</v>
      </c>
      <c r="O28" s="29">
        <f>+O27*1.5</f>
        <v>192000</v>
      </c>
      <c r="P28" s="30">
        <v>1.6</v>
      </c>
      <c r="Q28" s="31">
        <f>+N28</f>
        <v>62815</v>
      </c>
      <c r="R28" s="35">
        <f t="shared" si="4"/>
        <v>100504</v>
      </c>
    </row>
    <row r="29" spans="2:18" ht="15.75" thickBot="1">
      <c r="B29" s="61"/>
      <c r="C29" s="41"/>
      <c r="D29" s="42"/>
      <c r="E29" s="69"/>
      <c r="F29" s="102"/>
      <c r="G29" s="116"/>
      <c r="H29" s="112"/>
      <c r="I29" s="64"/>
      <c r="J29" s="71"/>
      <c r="K29" s="28"/>
      <c r="L29" s="29"/>
      <c r="M29" s="29" t="s">
        <v>604</v>
      </c>
      <c r="N29" s="29"/>
      <c r="O29" s="29"/>
      <c r="P29" s="32"/>
      <c r="Q29" s="33"/>
      <c r="R29" s="35">
        <f t="shared" si="4"/>
        <v>0</v>
      </c>
    </row>
    <row r="30" spans="2:10" ht="15">
      <c r="B30" s="43" t="s">
        <v>17</v>
      </c>
      <c r="C30" s="62"/>
      <c r="D30" s="38"/>
      <c r="E30" s="38"/>
      <c r="F30" s="52"/>
      <c r="G30" s="53" t="s">
        <v>3</v>
      </c>
      <c r="H30" s="45"/>
      <c r="I30" s="54"/>
      <c r="J30" s="51">
        <f>SUM(J11:J29)</f>
        <v>336356.7</v>
      </c>
    </row>
    <row r="31" spans="2:10" ht="15">
      <c r="B31" s="44"/>
      <c r="C31" s="46"/>
      <c r="D31" s="46"/>
      <c r="E31" s="38"/>
      <c r="F31" s="47"/>
      <c r="G31" s="48" t="s">
        <v>13</v>
      </c>
      <c r="H31" s="49"/>
      <c r="I31" s="50"/>
      <c r="J31" s="51">
        <f>J30*I31</f>
        <v>0</v>
      </c>
    </row>
    <row r="32" spans="2:10" ht="15">
      <c r="B32" s="37"/>
      <c r="C32" s="46"/>
      <c r="D32" s="38"/>
      <c r="E32" s="38"/>
      <c r="F32" s="52"/>
      <c r="G32" s="53" t="s">
        <v>4</v>
      </c>
      <c r="H32" s="45"/>
      <c r="I32" s="54"/>
      <c r="J32" s="51">
        <f>J30-J31</f>
        <v>336356.7</v>
      </c>
    </row>
    <row r="33" spans="2:10" ht="15">
      <c r="B33" s="37"/>
      <c r="C33" s="38"/>
      <c r="D33" s="38"/>
      <c r="E33" s="38"/>
      <c r="F33" s="47"/>
      <c r="G33" s="48">
        <v>0.19</v>
      </c>
      <c r="H33" s="49"/>
      <c r="I33" s="50">
        <v>0.19</v>
      </c>
      <c r="J33" s="51">
        <f>J32*I33</f>
        <v>63907.773</v>
      </c>
    </row>
    <row r="34" spans="2:10" ht="15.75" thickBot="1">
      <c r="B34" s="39"/>
      <c r="C34" s="40"/>
      <c r="D34" s="40"/>
      <c r="E34" s="40"/>
      <c r="F34" s="55"/>
      <c r="G34" s="56" t="s">
        <v>2</v>
      </c>
      <c r="H34" s="57"/>
      <c r="I34" s="58"/>
      <c r="J34" s="59">
        <f>J32+J33</f>
        <v>400264.473</v>
      </c>
    </row>
  </sheetData>
  <sheetProtection formatCells="0"/>
  <mergeCells count="20">
    <mergeCell ref="C16:E16"/>
    <mergeCell ref="C17:E17"/>
    <mergeCell ref="C14:E14"/>
    <mergeCell ref="C15:E15"/>
    <mergeCell ref="C19:E19"/>
    <mergeCell ref="C20:E20"/>
    <mergeCell ref="C21:E21"/>
    <mergeCell ref="C22:E22"/>
    <mergeCell ref="C23:E23"/>
    <mergeCell ref="C25:E25"/>
    <mergeCell ref="B8:C8"/>
    <mergeCell ref="E5:J5"/>
    <mergeCell ref="F6:H6"/>
    <mergeCell ref="F7:H7"/>
    <mergeCell ref="F8:H8"/>
    <mergeCell ref="C18:E18"/>
    <mergeCell ref="C12:E12"/>
    <mergeCell ref="C13:E13"/>
    <mergeCell ref="C10:E10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2015-01-29T16:23:18Z</cp:lastPrinted>
  <dcterms:created xsi:type="dcterms:W3CDTF">2013-07-12T05:01:37Z</dcterms:created>
  <dcterms:modified xsi:type="dcterms:W3CDTF">2015-01-29T21:59:58Z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