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</sheets>
  <definedNames>
    <definedName name="_xlnm.Print_Area" localSheetId="0">'COTIZACION'!$B$1:$J$42</definedName>
    <definedName name="CLIENTES">#REF!</definedName>
    <definedName name="COTIZADO" comment="VALORES COTIZADOS A PROVEEDORES">'COTIZACION'!$K$10:$R$37</definedName>
    <definedName name="VENTAFINAL" comment="PRECIO OFERTADO A CLIENTE">'COTIZACION'!$R$11:$R$37</definedName>
    <definedName name="Z_E08BD4BD_63D8_41E6_9AED_1C81DE76C4C8_.wvu.PrintArea" localSheetId="0" hidden="1">'COTIZACION'!$B$1:$J$42</definedName>
  </definedNames>
  <calcPr fullCalcOnLoad="1"/>
</workbook>
</file>

<file path=xl/sharedStrings.xml><?xml version="1.0" encoding="utf-8"?>
<sst xmlns="http://schemas.openxmlformats.org/spreadsheetml/2006/main" count="84" uniqueCount="63">
  <si>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</si>
  <si>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</si>
  <si>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</si>
  <si>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</si>
  <si>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</si>
  <si>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</si>
  <si>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</si>
  <si>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</si>
  <si>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</si>
  <si>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</si>
  <si>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</si>
  <si>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</si>
  <si>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</si>
  <si>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</si>
  <si>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</si>
  <si>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</si>
  <si>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</si>
  <si>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</si>
  <si>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</si>
  <si>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</si>
  <si>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</si>
  <si>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</si>
  <si>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</si>
  <si>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</si>
  <si>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</si>
  <si>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</si>
  <si>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</si>
  <si>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</si>
  <si>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Claudia Rivera</t>
  </si>
  <si>
    <t xml:space="preserve">96.591.040-9  </t>
  </si>
  <si>
    <t>Empresas Carozzi S.A.</t>
  </si>
  <si>
    <t>Industria de. Alimentos</t>
  </si>
  <si>
    <t>30 días</t>
  </si>
  <si>
    <t>San Bernardo</t>
  </si>
  <si>
    <t>Santiago</t>
  </si>
  <si>
    <t>Carlos Pilquiman</t>
  </si>
  <si>
    <t>Camino Longitudinal  sur 5201</t>
  </si>
  <si>
    <t>JUNTAS CARDANICAS 40 mm</t>
  </si>
  <si>
    <t>JUNTAS CARDANICAS 26 mm</t>
  </si>
  <si>
    <t>ROTULAS ACERO TEFLONADAS HEMBRA M12 IZQ</t>
  </si>
  <si>
    <t>ROTULAS ACERO TEFLONADAS HEMBRA M12 DER</t>
  </si>
  <si>
    <t>ROTULAS ACERO TEFLONADAS HEMBRA M8 IZQ</t>
  </si>
  <si>
    <t>ROTULAS ACERO TEFLONADAS HEMBRA M8 DER</t>
  </si>
  <si>
    <t>villar</t>
  </si>
  <si>
    <t>Hector Mendoza</t>
  </si>
  <si>
    <t>FRESA 4 FILOS 3-4-5</t>
  </si>
  <si>
    <t>FRESA 4 FILOS 6-8-10</t>
  </si>
  <si>
    <t>FRESA 4 FILOS 14</t>
  </si>
  <si>
    <t>FRESA 4 FILOS 12</t>
  </si>
  <si>
    <t>casa dosier</t>
  </si>
  <si>
    <t>JUEGO BROCA  HSS  1 a 13 mm (25 pzas)</t>
  </si>
  <si>
    <t xml:space="preserve">MACHOS NPT 1/4 </t>
  </si>
  <si>
    <t>TERRAJAS 12 x1.5 MM</t>
  </si>
  <si>
    <t>dos estrellas</t>
  </si>
  <si>
    <t>cot 32212</t>
  </si>
  <si>
    <t>MACHOS METRICOS 12 (JGO 3 PZAS)</t>
  </si>
  <si>
    <t>MACHOS METRICOS 10 (JGO 3 PZAS)</t>
  </si>
  <si>
    <t>MACHOS METRICOS 8 (JGO 3 PZAS)</t>
  </si>
  <si>
    <t>MACHOS METRICOS 3-4-5-6 (JGO 3 PZAS)</t>
  </si>
  <si>
    <t xml:space="preserve">TERRAJAS 3 x0.5 mm </t>
  </si>
  <si>
    <t>MACHOS  NPT 1/8</t>
  </si>
  <si>
    <t>MACHOS  NPT 3/8</t>
  </si>
  <si>
    <t>STOCK SUJETO A VENTA PREVIA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</si>
</sst>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0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/>
    </xf>
    <xf numFmtId="165" fontId="6" fillId="0" borderId="13" xfId="45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47" fillId="33" borderId="10" xfId="0" applyFont="1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/>
      <protection locked="0"/>
    </xf>
    <xf numFmtId="0" fontId="47" fillId="0" borderId="0" xfId="0" applyFont="1" applyAlignment="1">
      <alignment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horizontal="center"/>
      <protection locked="0"/>
    </xf>
    <xf numFmtId="166" fontId="48" fillId="33" borderId="12" xfId="0" applyNumberFormat="1" applyFont="1" applyFill="1" applyBorder="1" applyAlignment="1" applyProtection="1">
      <alignment horizontal="left"/>
      <protection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/>
      <protection locked="0"/>
    </xf>
    <xf numFmtId="166" fontId="48" fillId="33" borderId="0" xfId="0" applyNumberFormat="1" applyFont="1" applyFill="1" applyBorder="1" applyAlignment="1" applyProtection="1">
      <alignment horizontal="left"/>
      <protection/>
    </xf>
    <xf numFmtId="166" fontId="48" fillId="33" borderId="15" xfId="0" applyNumberFormat="1" applyFont="1" applyFill="1" applyBorder="1" applyAlignment="1" applyProtection="1">
      <alignment horizontal="left"/>
      <protection/>
    </xf>
    <xf numFmtId="0" fontId="48" fillId="33" borderId="0" xfId="0" applyFont="1" applyFill="1" applyBorder="1" applyAlignment="1" applyProtection="1">
      <alignment horizontal="left"/>
      <protection/>
    </xf>
    <xf numFmtId="166" fontId="48" fillId="0" borderId="0" xfId="0" applyNumberFormat="1" applyFont="1" applyFill="1" applyBorder="1" applyAlignment="1" applyProtection="1">
      <alignment/>
      <protection/>
    </xf>
    <xf numFmtId="0" fontId="48" fillId="33" borderId="15" xfId="45" applyFont="1" applyFill="1" applyBorder="1" applyAlignment="1" applyProtection="1">
      <alignment horizontal="left"/>
      <protection/>
    </xf>
    <xf numFmtId="166" fontId="48" fillId="33" borderId="15" xfId="0" applyNumberFormat="1" applyFont="1" applyFill="1" applyBorder="1" applyAlignment="1" applyProtection="1">
      <alignment horizontal="left"/>
      <protection/>
    </xf>
    <xf numFmtId="0" fontId="47" fillId="33" borderId="14" xfId="0" applyFont="1" applyFill="1" applyBorder="1" applyAlignment="1" applyProtection="1">
      <alignment horizontal="left"/>
      <protection locked="0"/>
    </xf>
    <xf numFmtId="0" fontId="47" fillId="33" borderId="0" xfId="0" applyFont="1" applyFill="1" applyBorder="1" applyAlignment="1" applyProtection="1">
      <alignment horizontal="left"/>
      <protection locked="0"/>
    </xf>
    <xf numFmtId="164" fontId="48" fillId="33" borderId="15" xfId="0" applyNumberFormat="1" applyFont="1" applyFill="1" applyBorder="1" applyAlignment="1" applyProtection="1">
      <alignment horizontal="left" vertical="center"/>
      <protection/>
    </xf>
    <xf numFmtId="0" fontId="47" fillId="33" borderId="25" xfId="0" applyFont="1" applyFill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164" fontId="48" fillId="33" borderId="26" xfId="0" applyNumberFormat="1" applyFont="1" applyFill="1" applyBorder="1" applyAlignment="1" applyProtection="1">
      <alignment horizontal="left" vertical="center"/>
      <protection locked="0"/>
    </xf>
    <xf numFmtId="0" fontId="47" fillId="0" borderId="27" xfId="0" applyFont="1" applyBorder="1" applyAlignment="1" applyProtection="1">
      <alignment horizontal="center"/>
      <protection locked="0"/>
    </xf>
    <xf numFmtId="0" fontId="47" fillId="0" borderId="10" xfId="0" applyFont="1" applyBorder="1" applyAlignment="1" applyProtection="1">
      <alignment horizontal="center"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47" fillId="0" borderId="28" xfId="0" applyFont="1" applyBorder="1" applyAlignment="1" applyProtection="1">
      <alignment horizontal="center"/>
      <protection locked="0"/>
    </xf>
    <xf numFmtId="0" fontId="47" fillId="0" borderId="29" xfId="0" applyFont="1" applyBorder="1" applyAlignment="1" applyProtection="1">
      <alignment horizontal="center"/>
      <protection locked="0"/>
    </xf>
    <xf numFmtId="0" fontId="47" fillId="0" borderId="30" xfId="0" applyFont="1" applyBorder="1" applyAlignment="1" applyProtection="1">
      <alignment horizontal="center"/>
      <protection locked="0"/>
    </xf>
    <xf numFmtId="0" fontId="47" fillId="0" borderId="31" xfId="0" applyFont="1" applyBorder="1" applyAlignment="1" applyProtection="1">
      <alignment horizontal="center"/>
      <protection locked="0"/>
    </xf>
    <xf numFmtId="0" fontId="47" fillId="33" borderId="10" xfId="0" applyNumberFormat="1" applyFont="1" applyFill="1" applyBorder="1" applyAlignment="1" applyProtection="1">
      <alignment horizontal="center"/>
      <protection locked="0"/>
    </xf>
    <xf numFmtId="0" fontId="47" fillId="33" borderId="12" xfId="0" applyFont="1" applyFill="1" applyBorder="1" applyAlignment="1" applyProtection="1">
      <alignment horizontal="center"/>
      <protection locked="0"/>
    </xf>
    <xf numFmtId="0" fontId="47" fillId="33" borderId="27" xfId="0" applyFont="1" applyFill="1" applyBorder="1" applyAlignment="1" applyProtection="1">
      <alignment/>
      <protection locked="0"/>
    </xf>
    <xf numFmtId="3" fontId="47" fillId="33" borderId="27" xfId="0" applyNumberFormat="1" applyFont="1" applyFill="1" applyBorder="1" applyAlignment="1" applyProtection="1">
      <alignment horizontal="center"/>
      <protection/>
    </xf>
    <xf numFmtId="0" fontId="47" fillId="33" borderId="14" xfId="0" applyNumberFormat="1" applyFont="1" applyFill="1" applyBorder="1" applyAlignment="1" applyProtection="1">
      <alignment horizontal="center"/>
      <protection locked="0"/>
    </xf>
    <xf numFmtId="0" fontId="47" fillId="33" borderId="15" xfId="0" applyFont="1" applyFill="1" applyBorder="1" applyAlignment="1" applyProtection="1">
      <alignment horizontal="center"/>
      <protection locked="0"/>
    </xf>
    <xf numFmtId="0" fontId="47" fillId="33" borderId="32" xfId="0" applyFont="1" applyFill="1" applyBorder="1" applyAlignment="1" applyProtection="1">
      <alignment/>
      <protection locked="0"/>
    </xf>
    <xf numFmtId="166" fontId="47" fillId="33" borderId="32" xfId="0" applyNumberFormat="1" applyFont="1" applyFill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/>
      <protection locked="0"/>
    </xf>
    <xf numFmtId="0" fontId="47" fillId="0" borderId="15" xfId="0" applyFont="1" applyBorder="1" applyAlignment="1" applyProtection="1">
      <alignment/>
      <protection locked="0"/>
    </xf>
    <xf numFmtId="0" fontId="48" fillId="33" borderId="1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7" fillId="33" borderId="12" xfId="0" applyFont="1" applyFill="1" applyBorder="1" applyAlignment="1" applyProtection="1">
      <alignment/>
      <protection locked="0"/>
    </xf>
    <xf numFmtId="0" fontId="47" fillId="33" borderId="28" xfId="0" applyFont="1" applyFill="1" applyBorder="1" applyAlignment="1" applyProtection="1">
      <alignment horizontal="right" vertical="center"/>
      <protection locked="0"/>
    </xf>
    <xf numFmtId="0" fontId="47" fillId="33" borderId="11" xfId="0" applyFont="1" applyFill="1" applyBorder="1" applyAlignment="1" applyProtection="1">
      <alignment horizontal="right" vertical="center"/>
      <protection locked="0"/>
    </xf>
    <xf numFmtId="0" fontId="47" fillId="33" borderId="30" xfId="0" applyFont="1" applyFill="1" applyBorder="1" applyAlignment="1" applyProtection="1">
      <alignment horizontal="right"/>
      <protection locked="0"/>
    </xf>
    <xf numFmtId="0" fontId="47" fillId="33" borderId="14" xfId="0" applyFont="1" applyFill="1" applyBorder="1" applyAlignment="1" applyProtection="1">
      <alignment horizontal="right" vertical="center"/>
      <protection locked="0"/>
    </xf>
    <xf numFmtId="0" fontId="47" fillId="33" borderId="0" xfId="0" applyFont="1" applyFill="1" applyBorder="1" applyAlignment="1" applyProtection="1">
      <alignment horizontal="right" vertical="center"/>
      <protection locked="0"/>
    </xf>
    <xf numFmtId="0" fontId="47" fillId="33" borderId="0" xfId="0" applyFont="1" applyFill="1" applyBorder="1" applyAlignment="1" applyProtection="1">
      <alignment horizontal="left" vertical="center"/>
      <protection locked="0"/>
    </xf>
    <xf numFmtId="0" fontId="47" fillId="33" borderId="15" xfId="0" applyFont="1" applyFill="1" applyBorder="1" applyAlignment="1" applyProtection="1">
      <alignment horizontal="right"/>
      <protection locked="0"/>
    </xf>
    <xf numFmtId="9" fontId="47" fillId="33" borderId="33" xfId="0" applyNumberFormat="1" applyFont="1" applyFill="1" applyBorder="1" applyAlignment="1" applyProtection="1">
      <alignment horizontal="right" vertical="center"/>
      <protection locked="0"/>
    </xf>
    <xf numFmtId="9" fontId="47" fillId="33" borderId="0" xfId="0" applyNumberFormat="1" applyFont="1" applyFill="1" applyBorder="1" applyAlignment="1" applyProtection="1">
      <alignment horizontal="right" vertical="center"/>
      <protection locked="0"/>
    </xf>
    <xf numFmtId="9" fontId="47" fillId="33" borderId="19" xfId="0" applyNumberFormat="1" applyFont="1" applyFill="1" applyBorder="1" applyAlignment="1" applyProtection="1">
      <alignment horizontal="center" vertical="center"/>
      <protection locked="0"/>
    </xf>
    <xf numFmtId="0" fontId="47" fillId="33" borderId="15" xfId="0" applyFont="1" applyFill="1" applyBorder="1" applyAlignment="1" applyProtection="1">
      <alignment/>
      <protection locked="0"/>
    </xf>
    <xf numFmtId="0" fontId="47" fillId="33" borderId="33" xfId="0" applyFont="1" applyFill="1" applyBorder="1" applyAlignment="1" applyProtection="1">
      <alignment horizontal="right" vertical="center"/>
      <protection locked="0"/>
    </xf>
    <xf numFmtId="0" fontId="47" fillId="33" borderId="19" xfId="0" applyFont="1" applyFill="1" applyBorder="1" applyAlignment="1" applyProtection="1">
      <alignment horizontal="right"/>
      <protection locked="0"/>
    </xf>
    <xf numFmtId="0" fontId="47" fillId="33" borderId="26" xfId="0" applyFont="1" applyFill="1" applyBorder="1" applyAlignment="1" applyProtection="1">
      <alignment/>
      <protection locked="0"/>
    </xf>
    <xf numFmtId="0" fontId="47" fillId="33" borderId="34" xfId="0" applyFont="1" applyFill="1" applyBorder="1" applyAlignment="1" applyProtection="1">
      <alignment horizontal="right" vertical="center"/>
      <protection locked="0"/>
    </xf>
    <xf numFmtId="0" fontId="47" fillId="33" borderId="24" xfId="0" applyFont="1" applyFill="1" applyBorder="1" applyAlignment="1" applyProtection="1">
      <alignment horizontal="right" vertical="center"/>
      <protection locked="0"/>
    </xf>
    <xf numFmtId="0" fontId="47" fillId="33" borderId="35" xfId="0" applyFont="1" applyFill="1" applyBorder="1" applyAlignment="1" applyProtection="1">
      <alignment horizontal="right"/>
      <protection locked="0"/>
    </xf>
    <xf numFmtId="0" fontId="47" fillId="33" borderId="10" xfId="0" applyFont="1" applyFill="1" applyBorder="1" applyAlignment="1" applyProtection="1">
      <alignment horizontal="left"/>
      <protection locked="0"/>
    </xf>
    <xf numFmtId="166" fontId="47" fillId="33" borderId="10" xfId="0" applyNumberFormat="1" applyFont="1" applyFill="1" applyBorder="1" applyAlignment="1" applyProtection="1">
      <alignment horizontal="center"/>
      <protection locked="0"/>
    </xf>
    <xf numFmtId="166" fontId="47" fillId="33" borderId="14" xfId="0" applyNumberFormat="1" applyFont="1" applyFill="1" applyBorder="1" applyAlignment="1" applyProtection="1">
      <alignment horizontal="center"/>
      <protection locked="0"/>
    </xf>
    <xf numFmtId="3" fontId="47" fillId="33" borderId="32" xfId="0" applyNumberFormat="1" applyFont="1" applyFill="1" applyBorder="1" applyAlignment="1" applyProtection="1">
      <alignment horizontal="center"/>
      <protection/>
    </xf>
    <xf numFmtId="3" fontId="47" fillId="33" borderId="36" xfId="0" applyNumberFormat="1" applyFont="1" applyFill="1" applyBorder="1" applyAlignment="1" applyProtection="1">
      <alignment horizontal="center"/>
      <protection/>
    </xf>
    <xf numFmtId="1" fontId="47" fillId="33" borderId="12" xfId="0" applyNumberFormat="1" applyFont="1" applyFill="1" applyBorder="1" applyAlignment="1" applyProtection="1">
      <alignment horizontal="center"/>
      <protection locked="0"/>
    </xf>
    <xf numFmtId="1" fontId="47" fillId="33" borderId="15" xfId="0" applyNumberFormat="1" applyFont="1" applyFill="1" applyBorder="1" applyAlignment="1" applyProtection="1">
      <alignment horizontal="center"/>
      <protection locked="0"/>
    </xf>
    <xf numFmtId="0" fontId="49" fillId="33" borderId="14" xfId="0" applyNumberFormat="1" applyFont="1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 horizontal="left"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15" xfId="0" applyFont="1" applyBorder="1" applyAlignment="1" applyProtection="1">
      <alignment/>
      <protection locked="0"/>
    </xf>
    <xf numFmtId="0" fontId="49" fillId="33" borderId="15" xfId="0" applyFont="1" applyFill="1" applyBorder="1" applyAlignment="1" applyProtection="1">
      <alignment horizontal="center"/>
      <protection locked="0"/>
    </xf>
    <xf numFmtId="0" fontId="49" fillId="33" borderId="32" xfId="0" applyFont="1" applyFill="1" applyBorder="1" applyAlignment="1" applyProtection="1">
      <alignment/>
      <protection locked="0"/>
    </xf>
    <xf numFmtId="166" fontId="49" fillId="33" borderId="32" xfId="0" applyNumberFormat="1" applyFont="1" applyFill="1" applyBorder="1" applyAlignment="1" applyProtection="1">
      <alignment horizontal="center"/>
      <protection/>
    </xf>
    <xf numFmtId="166" fontId="49" fillId="33" borderId="14" xfId="0" applyNumberFormat="1" applyFont="1" applyFill="1" applyBorder="1" applyAlignment="1" applyProtection="1">
      <alignment horizontal="center"/>
      <protection locked="0"/>
    </xf>
    <xf numFmtId="1" fontId="49" fillId="33" borderId="15" xfId="0" applyNumberFormat="1" applyFont="1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25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0" fontId="49" fillId="33" borderId="26" xfId="0" applyFont="1" applyFill="1" applyBorder="1" applyAlignment="1" applyProtection="1">
      <alignment/>
      <protection locked="0"/>
    </xf>
    <xf numFmtId="166" fontId="49" fillId="33" borderId="36" xfId="0" applyNumberFormat="1" applyFont="1" applyFill="1" applyBorder="1" applyAlignment="1" applyProtection="1">
      <alignment horizontal="center"/>
      <protection/>
    </xf>
    <xf numFmtId="166" fontId="49" fillId="33" borderId="25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2861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 . 92797615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crivera@hidroneumatic.cl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REPUESTOS Y PIEZAS PARA MAQUINAS ENVASADORAS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3</xdr:row>
      <xdr:rowOff>57150</xdr:rowOff>
    </xdr:from>
    <xdr:to>
      <xdr:col>17</xdr:col>
      <xdr:colOff>142875</xdr:colOff>
      <xdr:row>7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8458200" y="1171575"/>
          <a:ext cx="22669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Casa Rossier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Ubicación: Calle Concha y Toro 12 Loc. 12 Santiago Santiago, Teléfono: (2) 24126000.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X42"/>
  <sheetViews>
    <sheetView tabSelected="1" zoomScalePageLayoutView="0" workbookViewId="0" topLeftCell="A1">
      <selection activeCell="H27" sqref="H2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9.00390625" style="8" customWidth="1"/>
    <col min="7" max="8" width="9.57421875" style="8" customWidth="1"/>
    <col min="9" max="9" width="0.13671875" style="8" customWidth="1"/>
    <col min="10" max="10" width="19.8515625" style="8" bestFit="1" customWidth="1"/>
    <col min="11" max="11" width="11.8515625" style="8" bestFit="1" customWidth="1"/>
    <col min="12" max="12" width="10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64.5" customHeight="1" thickBot="1">
      <c r="B2" s="9"/>
      <c r="C2" s="10"/>
      <c r="D2" s="10"/>
      <c r="E2" s="10"/>
      <c r="F2" s="11"/>
      <c r="G2" s="12"/>
      <c r="H2" s="12"/>
      <c r="I2" s="13"/>
      <c r="J2" s="36">
        <v>2214</v>
      </c>
      <c r="K2" s="7"/>
      <c r="L2" s="7"/>
    </row>
    <row r="3" spans="2:12" ht="6.7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40" t="s">
        <v>6</v>
      </c>
      <c r="C4" s="41"/>
      <c r="D4" s="42" t="s">
        <v>29</v>
      </c>
      <c r="E4" s="41" t="s">
        <v>11</v>
      </c>
      <c r="F4" s="43"/>
      <c r="G4" s="43"/>
      <c r="H4" s="44"/>
      <c r="I4" s="41" t="s">
        <v>9</v>
      </c>
      <c r="J4" s="45"/>
      <c r="K4" s="20"/>
    </row>
    <row r="5" spans="2:11" ht="15">
      <c r="B5" s="46"/>
      <c r="C5" s="47"/>
      <c r="D5" s="48"/>
      <c r="E5" s="49" t="s">
        <v>36</v>
      </c>
      <c r="F5" s="49"/>
      <c r="G5" s="49"/>
      <c r="H5" s="49"/>
      <c r="I5" s="49"/>
      <c r="J5" s="50"/>
      <c r="K5" s="20"/>
    </row>
    <row r="6" spans="2:14" ht="17.25" customHeight="1">
      <c r="B6" s="46" t="s">
        <v>26</v>
      </c>
      <c r="C6" s="47"/>
      <c r="D6" s="51" t="s">
        <v>30</v>
      </c>
      <c r="E6" s="47" t="s">
        <v>7</v>
      </c>
      <c r="F6" s="49" t="s">
        <v>33</v>
      </c>
      <c r="G6" s="49"/>
      <c r="H6" s="49"/>
      <c r="I6" s="52"/>
      <c r="J6" s="53"/>
      <c r="M6" s="39"/>
      <c r="N6" s="39"/>
    </row>
    <row r="7" spans="2:14" ht="15">
      <c r="B7" s="46" t="s">
        <v>24</v>
      </c>
      <c r="C7" s="47"/>
      <c r="D7" s="51" t="s">
        <v>31</v>
      </c>
      <c r="E7" s="47" t="s">
        <v>8</v>
      </c>
      <c r="F7" s="49" t="s">
        <v>34</v>
      </c>
      <c r="G7" s="49"/>
      <c r="H7" s="49"/>
      <c r="I7" s="47" t="s">
        <v>25</v>
      </c>
      <c r="J7" s="54" t="s">
        <v>35</v>
      </c>
      <c r="L7" s="37"/>
      <c r="M7" s="39"/>
      <c r="N7" s="39"/>
    </row>
    <row r="8" spans="2:12" ht="15.75" thickBot="1">
      <c r="B8" s="55" t="s">
        <v>27</v>
      </c>
      <c r="C8" s="56"/>
      <c r="D8" s="51" t="s">
        <v>32</v>
      </c>
      <c r="E8" s="47" t="s">
        <v>10</v>
      </c>
      <c r="F8" s="49" t="s">
        <v>28</v>
      </c>
      <c r="G8" s="49"/>
      <c r="H8" s="49"/>
      <c r="I8" s="47" t="s">
        <v>13</v>
      </c>
      <c r="J8" s="57">
        <f ca="1">TODAY()</f>
        <v>42012</v>
      </c>
      <c r="K8" s="20"/>
      <c r="L8" s="38" t="s">
        <v>44</v>
      </c>
    </row>
    <row r="9" spans="2:18" ht="16.5" thickBot="1" thickTop="1">
      <c r="B9" s="58"/>
      <c r="C9" s="59"/>
      <c r="D9" s="60"/>
      <c r="E9" s="59"/>
      <c r="F9" s="60"/>
      <c r="G9" s="60"/>
      <c r="H9" s="60"/>
      <c r="I9" s="59"/>
      <c r="J9" s="61"/>
      <c r="K9" s="20"/>
      <c r="L9" s="38">
        <v>650007729</v>
      </c>
      <c r="M9" s="8" t="s">
        <v>54</v>
      </c>
      <c r="P9" s="21"/>
      <c r="Q9" s="22" t="s">
        <v>20</v>
      </c>
      <c r="R9" s="23" t="s">
        <v>21</v>
      </c>
    </row>
    <row r="10" spans="2:18" ht="15.75" thickBot="1">
      <c r="B10" s="62" t="s">
        <v>1</v>
      </c>
      <c r="C10" s="63" t="s">
        <v>23</v>
      </c>
      <c r="D10" s="64"/>
      <c r="E10" s="65"/>
      <c r="F10" s="66" t="s">
        <v>0</v>
      </c>
      <c r="G10" s="67" t="s">
        <v>22</v>
      </c>
      <c r="H10" s="67" t="s">
        <v>14</v>
      </c>
      <c r="I10" s="68" t="s">
        <v>12</v>
      </c>
      <c r="J10" s="69" t="s">
        <v>2</v>
      </c>
      <c r="K10" s="24" t="s">
        <v>17</v>
      </c>
      <c r="L10" s="25" t="s">
        <v>43</v>
      </c>
      <c r="M10" s="25" t="s">
        <v>53</v>
      </c>
      <c r="N10" s="25" t="s">
        <v>49</v>
      </c>
      <c r="O10" s="25"/>
      <c r="P10" s="26" t="s">
        <v>15</v>
      </c>
      <c r="Q10" s="25" t="s">
        <v>18</v>
      </c>
      <c r="R10" s="27" t="s">
        <v>19</v>
      </c>
    </row>
    <row r="11" spans="2:24" ht="15">
      <c r="B11" s="70">
        <v>1</v>
      </c>
      <c r="C11" s="100" t="s">
        <v>50</v>
      </c>
      <c r="D11" s="64"/>
      <c r="E11" s="65"/>
      <c r="F11" s="71">
        <v>1</v>
      </c>
      <c r="G11" s="72" t="s">
        <v>22</v>
      </c>
      <c r="H11" s="73">
        <f>R11</f>
        <v>33983</v>
      </c>
      <c r="I11" s="101">
        <v>0</v>
      </c>
      <c r="J11" s="105">
        <f>F11*H11*(1-I11/100)</f>
        <v>33983</v>
      </c>
      <c r="K11" s="28">
        <v>1</v>
      </c>
      <c r="L11" s="29">
        <v>52621</v>
      </c>
      <c r="M11" s="29">
        <v>19990</v>
      </c>
      <c r="N11" s="29"/>
      <c r="O11" s="29"/>
      <c r="P11" s="30">
        <v>1.7</v>
      </c>
      <c r="Q11" s="31">
        <f>+M11</f>
        <v>19990</v>
      </c>
      <c r="R11" s="35">
        <f>Q11*P11</f>
        <v>33983</v>
      </c>
      <c r="T11" s="8">
        <v>6</v>
      </c>
      <c r="U11" s="8">
        <v>8</v>
      </c>
      <c r="V11" s="8">
        <v>10</v>
      </c>
      <c r="W11" s="8">
        <v>12</v>
      </c>
      <c r="X11" s="8">
        <v>14</v>
      </c>
    </row>
    <row r="12" spans="2:24" ht="15">
      <c r="B12" s="74">
        <v>2</v>
      </c>
      <c r="C12" s="55" t="s">
        <v>45</v>
      </c>
      <c r="D12" s="78"/>
      <c r="E12" s="79"/>
      <c r="F12" s="75">
        <v>3</v>
      </c>
      <c r="G12" s="76" t="s">
        <v>22</v>
      </c>
      <c r="H12" s="77">
        <f>VLOOKUP(B12,COTIZADO,8,FALSE)</f>
        <v>4050</v>
      </c>
      <c r="I12" s="102">
        <v>0</v>
      </c>
      <c r="J12" s="106">
        <f aca="true" t="shared" si="0" ref="J12:J30">F12*H12*(1-I12/100)</f>
        <v>12150</v>
      </c>
      <c r="K12" s="28">
        <v>2</v>
      </c>
      <c r="L12" s="29">
        <v>2700</v>
      </c>
      <c r="M12" s="29"/>
      <c r="N12" s="29"/>
      <c r="O12" s="29"/>
      <c r="P12" s="30">
        <v>1.5</v>
      </c>
      <c r="Q12" s="31">
        <f>+L12</f>
        <v>2700</v>
      </c>
      <c r="R12" s="35">
        <f aca="true" t="shared" si="1" ref="R12:R37">Q12*P12</f>
        <v>4050</v>
      </c>
      <c r="S12" s="8">
        <v>2699</v>
      </c>
      <c r="T12" s="8">
        <v>3034</v>
      </c>
      <c r="U12" s="8">
        <v>3274</v>
      </c>
      <c r="V12" s="8">
        <v>3488</v>
      </c>
      <c r="W12" s="8">
        <v>3608</v>
      </c>
      <c r="X12" s="8">
        <v>4290</v>
      </c>
    </row>
    <row r="13" spans="2:18" ht="15">
      <c r="B13" s="74">
        <v>3</v>
      </c>
      <c r="C13" s="55" t="s">
        <v>46</v>
      </c>
      <c r="D13" s="78"/>
      <c r="E13" s="79"/>
      <c r="F13" s="75">
        <v>3</v>
      </c>
      <c r="G13" s="76" t="s">
        <v>22</v>
      </c>
      <c r="H13" s="77">
        <f aca="true" t="shared" si="2" ref="H13:H30">VLOOKUP(B13,COTIZADO,8,FALSE)</f>
        <v>5600</v>
      </c>
      <c r="I13" s="102">
        <v>1</v>
      </c>
      <c r="J13" s="106">
        <f t="shared" si="0"/>
        <v>16632</v>
      </c>
      <c r="K13" s="28">
        <v>3</v>
      </c>
      <c r="L13" s="29">
        <v>3500</v>
      </c>
      <c r="M13" s="29"/>
      <c r="N13" s="29"/>
      <c r="O13" s="29"/>
      <c r="P13" s="30">
        <v>1.6</v>
      </c>
      <c r="Q13" s="31">
        <f>+L13</f>
        <v>3500</v>
      </c>
      <c r="R13" s="35">
        <f t="shared" si="1"/>
        <v>5600</v>
      </c>
    </row>
    <row r="14" spans="2:18" ht="15">
      <c r="B14" s="74">
        <v>4</v>
      </c>
      <c r="C14" s="55" t="s">
        <v>48</v>
      </c>
      <c r="D14" s="78"/>
      <c r="E14" s="79"/>
      <c r="F14" s="75">
        <v>1</v>
      </c>
      <c r="G14" s="76" t="s">
        <v>22</v>
      </c>
      <c r="H14" s="77">
        <f t="shared" si="2"/>
        <v>5840</v>
      </c>
      <c r="I14" s="102">
        <v>2</v>
      </c>
      <c r="J14" s="106">
        <f t="shared" si="0"/>
        <v>5723.2</v>
      </c>
      <c r="K14" s="28">
        <v>4</v>
      </c>
      <c r="L14" s="29">
        <v>3650</v>
      </c>
      <c r="M14" s="29"/>
      <c r="N14" s="29"/>
      <c r="O14" s="29"/>
      <c r="P14" s="30">
        <v>1.6</v>
      </c>
      <c r="Q14" s="31">
        <f>+L14</f>
        <v>3650</v>
      </c>
      <c r="R14" s="35">
        <f t="shared" si="1"/>
        <v>5840</v>
      </c>
    </row>
    <row r="15" spans="2:18" ht="15">
      <c r="B15" s="74">
        <v>5</v>
      </c>
      <c r="C15" s="55" t="s">
        <v>47</v>
      </c>
      <c r="D15" s="78"/>
      <c r="E15" s="79"/>
      <c r="F15" s="75">
        <v>1</v>
      </c>
      <c r="G15" s="76" t="s">
        <v>22</v>
      </c>
      <c r="H15" s="77">
        <f t="shared" si="2"/>
        <v>6880</v>
      </c>
      <c r="I15" s="102">
        <v>3</v>
      </c>
      <c r="J15" s="106">
        <f t="shared" si="0"/>
        <v>6673.599999999999</v>
      </c>
      <c r="K15" s="28">
        <v>5</v>
      </c>
      <c r="L15" s="29">
        <v>4300</v>
      </c>
      <c r="M15" s="29"/>
      <c r="N15" s="29"/>
      <c r="O15" s="29"/>
      <c r="P15" s="30">
        <v>1.6</v>
      </c>
      <c r="Q15" s="31">
        <f>+L15</f>
        <v>4300</v>
      </c>
      <c r="R15" s="35">
        <f t="shared" si="1"/>
        <v>6880</v>
      </c>
    </row>
    <row r="16" spans="2:18" ht="15">
      <c r="B16" s="74">
        <v>6</v>
      </c>
      <c r="C16" s="55" t="s">
        <v>58</v>
      </c>
      <c r="D16" s="78"/>
      <c r="E16" s="79"/>
      <c r="F16" s="75">
        <v>4</v>
      </c>
      <c r="G16" s="76" t="s">
        <v>22</v>
      </c>
      <c r="H16" s="77">
        <f t="shared" si="2"/>
        <v>5200</v>
      </c>
      <c r="I16" s="102">
        <v>4</v>
      </c>
      <c r="J16" s="106">
        <f t="shared" si="0"/>
        <v>19968</v>
      </c>
      <c r="K16" s="28">
        <v>6</v>
      </c>
      <c r="L16" s="29"/>
      <c r="M16" s="29">
        <v>3250</v>
      </c>
      <c r="N16" s="29"/>
      <c r="O16" s="29"/>
      <c r="P16" s="30">
        <v>1.6</v>
      </c>
      <c r="Q16" s="31">
        <f>+M16</f>
        <v>3250</v>
      </c>
      <c r="R16" s="35">
        <f t="shared" si="1"/>
        <v>5200</v>
      </c>
    </row>
    <row r="17" spans="2:18" ht="15">
      <c r="B17" s="74">
        <v>7</v>
      </c>
      <c r="C17" s="55" t="s">
        <v>57</v>
      </c>
      <c r="D17" s="78"/>
      <c r="E17" s="79"/>
      <c r="F17" s="75">
        <v>1</v>
      </c>
      <c r="G17" s="76" t="s">
        <v>22</v>
      </c>
      <c r="H17" s="77">
        <f>VLOOKUP(B17,COTIZADO,8,FALSE)</f>
        <v>6880</v>
      </c>
      <c r="I17" s="102">
        <v>5</v>
      </c>
      <c r="J17" s="106">
        <f>F17*H17*(1-I17/100)</f>
        <v>6536</v>
      </c>
      <c r="K17" s="28">
        <v>7</v>
      </c>
      <c r="L17" s="29"/>
      <c r="M17" s="29">
        <v>4300</v>
      </c>
      <c r="N17" s="29"/>
      <c r="O17" s="29"/>
      <c r="P17" s="30">
        <v>1.6</v>
      </c>
      <c r="Q17" s="31">
        <f>+M17</f>
        <v>4300</v>
      </c>
      <c r="R17" s="35">
        <f t="shared" si="1"/>
        <v>6880</v>
      </c>
    </row>
    <row r="18" spans="2:18" ht="15">
      <c r="B18" s="74">
        <v>8</v>
      </c>
      <c r="C18" s="55" t="s">
        <v>56</v>
      </c>
      <c r="D18" s="78"/>
      <c r="E18" s="79"/>
      <c r="F18" s="75">
        <v>1</v>
      </c>
      <c r="G18" s="76" t="s">
        <v>22</v>
      </c>
      <c r="H18" s="77">
        <f>VLOOKUP(B18,COTIZADO,8,FALSE)</f>
        <v>9392</v>
      </c>
      <c r="I18" s="102">
        <v>6</v>
      </c>
      <c r="J18" s="106">
        <f>F18*H18*(1-I18/100)</f>
        <v>8828.48</v>
      </c>
      <c r="K18" s="28">
        <v>8</v>
      </c>
      <c r="L18" s="29"/>
      <c r="M18" s="29">
        <v>5870</v>
      </c>
      <c r="N18" s="29"/>
      <c r="O18" s="29"/>
      <c r="P18" s="30">
        <v>1.6</v>
      </c>
      <c r="Q18" s="31">
        <f>+M18</f>
        <v>5870</v>
      </c>
      <c r="R18" s="35">
        <f t="shared" si="1"/>
        <v>9392</v>
      </c>
    </row>
    <row r="19" spans="2:18" ht="15">
      <c r="B19" s="74">
        <v>9</v>
      </c>
      <c r="C19" s="55" t="s">
        <v>55</v>
      </c>
      <c r="D19" s="78"/>
      <c r="E19" s="79"/>
      <c r="F19" s="75">
        <v>1</v>
      </c>
      <c r="G19" s="76" t="s">
        <v>22</v>
      </c>
      <c r="H19" s="77">
        <f>VLOOKUP(B19,COTIZADO,8,FALSE)</f>
        <v>12192</v>
      </c>
      <c r="I19" s="102">
        <v>7</v>
      </c>
      <c r="J19" s="106">
        <f>F19*H19*(1-I19/100)</f>
        <v>11338.56</v>
      </c>
      <c r="K19" s="28">
        <v>9</v>
      </c>
      <c r="L19" s="29"/>
      <c r="M19" s="29">
        <v>7620</v>
      </c>
      <c r="N19" s="29"/>
      <c r="O19" s="29"/>
      <c r="P19" s="30">
        <v>1.6</v>
      </c>
      <c r="Q19" s="31">
        <f>+M19</f>
        <v>7620</v>
      </c>
      <c r="R19" s="35">
        <f t="shared" si="1"/>
        <v>12192</v>
      </c>
    </row>
    <row r="20" spans="2:18" ht="15">
      <c r="B20" s="74">
        <v>10</v>
      </c>
      <c r="C20" s="55" t="s">
        <v>59</v>
      </c>
      <c r="D20" s="78"/>
      <c r="E20" s="79"/>
      <c r="F20" s="75">
        <v>1</v>
      </c>
      <c r="G20" s="76" t="s">
        <v>22</v>
      </c>
      <c r="H20" s="77">
        <f t="shared" si="2"/>
        <v>6880</v>
      </c>
      <c r="I20" s="102">
        <v>5</v>
      </c>
      <c r="J20" s="106">
        <f t="shared" si="0"/>
        <v>6536</v>
      </c>
      <c r="K20" s="28">
        <v>10</v>
      </c>
      <c r="L20" s="29">
        <v>4300</v>
      </c>
      <c r="M20" s="29"/>
      <c r="N20" s="29"/>
      <c r="O20" s="29"/>
      <c r="P20" s="30">
        <v>1.6</v>
      </c>
      <c r="Q20" s="31">
        <f>+L20</f>
        <v>4300</v>
      </c>
      <c r="R20" s="35">
        <f t="shared" si="1"/>
        <v>6880</v>
      </c>
    </row>
    <row r="21" spans="2:18" ht="15">
      <c r="B21" s="74">
        <v>11</v>
      </c>
      <c r="C21" s="55" t="s">
        <v>52</v>
      </c>
      <c r="D21" s="78"/>
      <c r="E21" s="79"/>
      <c r="F21" s="75">
        <v>1</v>
      </c>
      <c r="G21" s="76" t="s">
        <v>22</v>
      </c>
      <c r="H21" s="77">
        <f aca="true" t="shared" si="3" ref="H21:H26">VLOOKUP(B21,COTIZADO,8,FALSE)</f>
        <v>6560</v>
      </c>
      <c r="I21" s="102">
        <v>6</v>
      </c>
      <c r="J21" s="106">
        <f aca="true" t="shared" si="4" ref="J21:J26">F21*H21*(1-I21/100)</f>
        <v>6166.4</v>
      </c>
      <c r="K21" s="28">
        <v>11</v>
      </c>
      <c r="L21" s="29">
        <v>4100</v>
      </c>
      <c r="M21" s="29"/>
      <c r="N21" s="29"/>
      <c r="O21" s="29"/>
      <c r="P21" s="30">
        <v>1.6</v>
      </c>
      <c r="Q21" s="31">
        <f>+L21</f>
        <v>4100</v>
      </c>
      <c r="R21" s="35">
        <f t="shared" si="1"/>
        <v>6560</v>
      </c>
    </row>
    <row r="22" spans="2:18" ht="15">
      <c r="B22" s="74">
        <v>12</v>
      </c>
      <c r="C22" s="55" t="s">
        <v>60</v>
      </c>
      <c r="D22" s="78"/>
      <c r="E22" s="79"/>
      <c r="F22" s="75">
        <v>1</v>
      </c>
      <c r="G22" s="76" t="s">
        <v>22</v>
      </c>
      <c r="H22" s="77">
        <f t="shared" si="3"/>
        <v>3200</v>
      </c>
      <c r="I22" s="102">
        <v>7</v>
      </c>
      <c r="J22" s="106">
        <f t="shared" si="4"/>
        <v>2976</v>
      </c>
      <c r="K22" s="28">
        <v>12</v>
      </c>
      <c r="L22" s="29">
        <v>2000</v>
      </c>
      <c r="M22" s="29"/>
      <c r="N22" s="29"/>
      <c r="O22" s="29"/>
      <c r="P22" s="30">
        <v>1.6</v>
      </c>
      <c r="Q22" s="31">
        <f>+L22</f>
        <v>2000</v>
      </c>
      <c r="R22" s="35">
        <f t="shared" si="1"/>
        <v>3200</v>
      </c>
    </row>
    <row r="23" spans="2:18" ht="15">
      <c r="B23" s="74">
        <v>13</v>
      </c>
      <c r="C23" s="55" t="s">
        <v>51</v>
      </c>
      <c r="D23" s="78"/>
      <c r="E23" s="79"/>
      <c r="F23" s="75">
        <v>1</v>
      </c>
      <c r="G23" s="76" t="s">
        <v>22</v>
      </c>
      <c r="H23" s="77">
        <f t="shared" si="3"/>
        <v>0</v>
      </c>
      <c r="I23" s="102">
        <v>8</v>
      </c>
      <c r="J23" s="106">
        <f t="shared" si="4"/>
        <v>0</v>
      </c>
      <c r="K23" s="28">
        <v>13</v>
      </c>
      <c r="L23" s="29"/>
      <c r="M23" s="29">
        <v>42000</v>
      </c>
      <c r="N23" s="29"/>
      <c r="O23" s="29"/>
      <c r="P23" s="30">
        <v>1.5</v>
      </c>
      <c r="Q23" s="31">
        <f>+L23</f>
        <v>0</v>
      </c>
      <c r="R23" s="35">
        <f t="shared" si="1"/>
        <v>0</v>
      </c>
    </row>
    <row r="24" spans="2:18" ht="15">
      <c r="B24" s="74">
        <v>14</v>
      </c>
      <c r="C24" s="55" t="s">
        <v>61</v>
      </c>
      <c r="D24" s="78"/>
      <c r="E24" s="79"/>
      <c r="F24" s="75">
        <v>1</v>
      </c>
      <c r="G24" s="76" t="s">
        <v>22</v>
      </c>
      <c r="H24" s="77">
        <f t="shared" si="3"/>
        <v>3747.2000000000003</v>
      </c>
      <c r="I24" s="102">
        <v>9</v>
      </c>
      <c r="J24" s="106">
        <f t="shared" si="4"/>
        <v>3409.952</v>
      </c>
      <c r="K24" s="28">
        <v>14</v>
      </c>
      <c r="L24" s="29">
        <v>2342</v>
      </c>
      <c r="M24" s="29"/>
      <c r="N24" s="29"/>
      <c r="O24" s="29"/>
      <c r="P24" s="30">
        <v>1.6</v>
      </c>
      <c r="Q24" s="31">
        <f>+L24</f>
        <v>2342</v>
      </c>
      <c r="R24" s="35">
        <f t="shared" si="1"/>
        <v>3747.2000000000003</v>
      </c>
    </row>
    <row r="25" spans="2:18" ht="15">
      <c r="B25" s="107">
        <v>15</v>
      </c>
      <c r="C25" s="108" t="s">
        <v>38</v>
      </c>
      <c r="D25" s="109"/>
      <c r="E25" s="110"/>
      <c r="F25" s="111">
        <v>6</v>
      </c>
      <c r="G25" s="112" t="s">
        <v>22</v>
      </c>
      <c r="H25" s="113"/>
      <c r="I25" s="114">
        <v>10</v>
      </c>
      <c r="J25" s="115">
        <f t="shared" si="4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07">
        <v>16</v>
      </c>
      <c r="C26" s="108" t="s">
        <v>37</v>
      </c>
      <c r="D26" s="109"/>
      <c r="E26" s="110"/>
      <c r="F26" s="111">
        <v>6</v>
      </c>
      <c r="G26" s="112" t="s">
        <v>22</v>
      </c>
      <c r="H26" s="113"/>
      <c r="I26" s="114">
        <v>11</v>
      </c>
      <c r="J26" s="115">
        <f t="shared" si="4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07">
        <v>11</v>
      </c>
      <c r="C27" s="108" t="s">
        <v>39</v>
      </c>
      <c r="D27" s="109"/>
      <c r="E27" s="110"/>
      <c r="F27" s="111">
        <v>12</v>
      </c>
      <c r="G27" s="112" t="s">
        <v>22</v>
      </c>
      <c r="H27" s="113"/>
      <c r="I27" s="114">
        <v>9</v>
      </c>
      <c r="J27" s="115">
        <f t="shared" si="0"/>
        <v>0</v>
      </c>
      <c r="K27" s="28">
        <v>14</v>
      </c>
      <c r="L27" s="29"/>
      <c r="M27" s="29"/>
      <c r="N27" s="29"/>
      <c r="O27" s="29"/>
      <c r="P27" s="30">
        <v>1.6</v>
      </c>
      <c r="Q27" s="31"/>
      <c r="R27" s="35">
        <f t="shared" si="1"/>
        <v>0</v>
      </c>
    </row>
    <row r="28" spans="2:18" ht="15">
      <c r="B28" s="107">
        <v>12</v>
      </c>
      <c r="C28" s="108" t="s">
        <v>40</v>
      </c>
      <c r="D28" s="109"/>
      <c r="E28" s="110"/>
      <c r="F28" s="111">
        <v>12</v>
      </c>
      <c r="G28" s="112" t="s">
        <v>22</v>
      </c>
      <c r="H28" s="113"/>
      <c r="I28" s="114">
        <v>10</v>
      </c>
      <c r="J28" s="115">
        <f t="shared" si="0"/>
        <v>0</v>
      </c>
      <c r="K28" s="28">
        <v>15</v>
      </c>
      <c r="L28" s="29"/>
      <c r="M28" s="29"/>
      <c r="N28" s="29"/>
      <c r="O28" s="29"/>
      <c r="P28" s="30">
        <v>1.6</v>
      </c>
      <c r="Q28" s="31"/>
      <c r="R28" s="35">
        <f t="shared" si="1"/>
        <v>0</v>
      </c>
    </row>
    <row r="29" spans="2:18" ht="15">
      <c r="B29" s="107">
        <v>13</v>
      </c>
      <c r="C29" s="108" t="s">
        <v>41</v>
      </c>
      <c r="D29" s="109"/>
      <c r="E29" s="110"/>
      <c r="F29" s="111">
        <v>12</v>
      </c>
      <c r="G29" s="112" t="s">
        <v>22</v>
      </c>
      <c r="H29" s="113"/>
      <c r="I29" s="114">
        <v>11</v>
      </c>
      <c r="J29" s="115">
        <f t="shared" si="0"/>
        <v>0</v>
      </c>
      <c r="K29" s="28">
        <v>16</v>
      </c>
      <c r="L29" s="29"/>
      <c r="M29" s="29"/>
      <c r="N29" s="29"/>
      <c r="O29" s="29"/>
      <c r="P29" s="30">
        <v>1.6</v>
      </c>
      <c r="Q29" s="31"/>
      <c r="R29" s="35">
        <f t="shared" si="1"/>
        <v>0</v>
      </c>
    </row>
    <row r="30" spans="2:18" ht="15">
      <c r="B30" s="107">
        <v>14</v>
      </c>
      <c r="C30" s="108" t="s">
        <v>42</v>
      </c>
      <c r="D30" s="109"/>
      <c r="E30" s="110"/>
      <c r="F30" s="111">
        <v>12</v>
      </c>
      <c r="G30" s="112" t="s">
        <v>22</v>
      </c>
      <c r="H30" s="113"/>
      <c r="I30" s="114">
        <v>12</v>
      </c>
      <c r="J30" s="115">
        <f t="shared" si="0"/>
        <v>0</v>
      </c>
      <c r="K30" s="28">
        <v>17</v>
      </c>
      <c r="L30" s="29"/>
      <c r="M30" s="29"/>
      <c r="N30" s="29"/>
      <c r="O30" s="29"/>
      <c r="P30" s="30">
        <v>1.6</v>
      </c>
      <c r="Q30" s="31"/>
      <c r="R30" s="35">
        <f t="shared" si="1"/>
        <v>0</v>
      </c>
    </row>
    <row r="31" spans="2:18" ht="15">
      <c r="B31" s="107">
        <v>15</v>
      </c>
      <c r="C31" s="108"/>
      <c r="D31" s="109"/>
      <c r="E31" s="110"/>
      <c r="F31" s="111"/>
      <c r="G31" s="112"/>
      <c r="H31" s="113">
        <f>VLOOKUP(B31,COTIZADO,8,FALSE)</f>
        <v>0</v>
      </c>
      <c r="I31" s="114">
        <v>0</v>
      </c>
      <c r="J31" s="111"/>
      <c r="K31" s="28">
        <v>18</v>
      </c>
      <c r="L31" s="29"/>
      <c r="M31" s="29"/>
      <c r="N31" s="29"/>
      <c r="O31" s="29"/>
      <c r="P31" s="30">
        <v>1.5</v>
      </c>
      <c r="Q31" s="31"/>
      <c r="R31" s="35">
        <f t="shared" si="1"/>
        <v>0</v>
      </c>
    </row>
    <row r="32" spans="2:18" ht="15">
      <c r="B32" s="107">
        <v>16</v>
      </c>
      <c r="C32" s="108"/>
      <c r="D32" s="109"/>
      <c r="E32" s="110"/>
      <c r="F32" s="111"/>
      <c r="G32" s="112"/>
      <c r="H32" s="113">
        <f>VLOOKUP(B32,COTIZADO,8,FALSE)</f>
        <v>0</v>
      </c>
      <c r="I32" s="114">
        <v>0</v>
      </c>
      <c r="J32" s="111"/>
      <c r="K32" s="28">
        <v>19</v>
      </c>
      <c r="L32" s="29"/>
      <c r="M32" s="29"/>
      <c r="N32" s="29"/>
      <c r="O32" s="29"/>
      <c r="P32" s="30">
        <v>1.5</v>
      </c>
      <c r="Q32" s="31"/>
      <c r="R32" s="35">
        <f t="shared" si="1"/>
        <v>0</v>
      </c>
    </row>
    <row r="33" spans="2:18" ht="15">
      <c r="B33" s="107">
        <v>17</v>
      </c>
      <c r="C33" s="108"/>
      <c r="D33" s="109"/>
      <c r="E33" s="110"/>
      <c r="F33" s="111"/>
      <c r="G33" s="112"/>
      <c r="H33" s="113">
        <f>VLOOKUP(B33,COTIZADO,8,FALSE)</f>
        <v>0</v>
      </c>
      <c r="I33" s="114">
        <v>0</v>
      </c>
      <c r="J33" s="111"/>
      <c r="K33" s="28">
        <v>20</v>
      </c>
      <c r="L33" s="29"/>
      <c r="M33" s="29"/>
      <c r="N33" s="29"/>
      <c r="O33" s="29"/>
      <c r="P33" s="30">
        <v>1.5</v>
      </c>
      <c r="Q33" s="31"/>
      <c r="R33" s="35">
        <f t="shared" si="1"/>
        <v>0</v>
      </c>
    </row>
    <row r="34" spans="2:18" ht="15">
      <c r="B34" s="107">
        <v>18</v>
      </c>
      <c r="C34" s="116"/>
      <c r="D34" s="117"/>
      <c r="E34" s="118"/>
      <c r="F34" s="111"/>
      <c r="G34" s="112"/>
      <c r="H34" s="113">
        <f>VLOOKUP(B34,COTIZADO,8,FALSE)</f>
        <v>0</v>
      </c>
      <c r="I34" s="114">
        <v>0</v>
      </c>
      <c r="J34" s="111"/>
      <c r="K34" s="28">
        <v>21</v>
      </c>
      <c r="L34" s="29"/>
      <c r="M34" s="29"/>
      <c r="N34" s="29"/>
      <c r="O34" s="29"/>
      <c r="P34" s="30">
        <v>1.5</v>
      </c>
      <c r="Q34" s="31"/>
      <c r="R34" s="35">
        <f t="shared" si="1"/>
        <v>0</v>
      </c>
    </row>
    <row r="35" spans="2:18" ht="15">
      <c r="B35" s="107">
        <v>19</v>
      </c>
      <c r="C35" s="116"/>
      <c r="D35" s="117"/>
      <c r="E35" s="118"/>
      <c r="F35" s="111"/>
      <c r="G35" s="112"/>
      <c r="H35" s="113">
        <f>VLOOKUP(B35,COTIZADO,8,FALSE)</f>
        <v>0</v>
      </c>
      <c r="I35" s="114">
        <v>0</v>
      </c>
      <c r="J35" s="111"/>
      <c r="K35" s="28">
        <v>22</v>
      </c>
      <c r="L35" s="29"/>
      <c r="M35" s="29"/>
      <c r="N35" s="29"/>
      <c r="O35" s="29"/>
      <c r="P35" s="30">
        <v>1.5</v>
      </c>
      <c r="Q35" s="31"/>
      <c r="R35" s="35">
        <f t="shared" si="1"/>
        <v>0</v>
      </c>
    </row>
    <row r="36" spans="2:18" ht="15">
      <c r="B36" s="107">
        <v>20</v>
      </c>
      <c r="C36" s="116"/>
      <c r="D36" s="117"/>
      <c r="E36" s="118"/>
      <c r="F36" s="111"/>
      <c r="G36" s="112"/>
      <c r="H36" s="113">
        <f>VLOOKUP(B36,COTIZADO,8,FALSE)</f>
        <v>0</v>
      </c>
      <c r="I36" s="114">
        <v>0</v>
      </c>
      <c r="J36" s="111"/>
      <c r="K36" s="28">
        <v>23</v>
      </c>
      <c r="L36" s="29"/>
      <c r="M36" s="29"/>
      <c r="N36" s="29"/>
      <c r="O36" s="29"/>
      <c r="P36" s="30">
        <v>1.5</v>
      </c>
      <c r="Q36" s="31"/>
      <c r="R36" s="35">
        <f t="shared" si="1"/>
        <v>0</v>
      </c>
    </row>
    <row r="37" spans="2:18" ht="15.75" thickBot="1">
      <c r="B37" s="107"/>
      <c r="C37" s="119"/>
      <c r="D37" s="120"/>
      <c r="E37" s="121"/>
      <c r="F37" s="111"/>
      <c r="G37" s="112"/>
      <c r="H37" s="122"/>
      <c r="I37" s="123">
        <v>0</v>
      </c>
      <c r="J37" s="111"/>
      <c r="K37" s="28">
        <v>24</v>
      </c>
      <c r="L37" s="29"/>
      <c r="M37" s="29"/>
      <c r="N37" s="29"/>
      <c r="O37" s="29"/>
      <c r="P37" s="32">
        <v>1.5</v>
      </c>
      <c r="Q37" s="33"/>
      <c r="R37" s="35">
        <f t="shared" si="1"/>
        <v>0</v>
      </c>
    </row>
    <row r="38" spans="2:10" ht="15">
      <c r="B38" s="80" t="s">
        <v>16</v>
      </c>
      <c r="C38" s="81"/>
      <c r="D38" s="47"/>
      <c r="E38" s="47"/>
      <c r="F38" s="82"/>
      <c r="G38" s="83" t="s">
        <v>3</v>
      </c>
      <c r="H38" s="84"/>
      <c r="I38" s="85"/>
      <c r="J38" s="73">
        <f>SUM(J11:J37)</f>
        <v>140921.19199999998</v>
      </c>
    </row>
    <row r="39" spans="2:10" ht="15">
      <c r="B39" s="86"/>
      <c r="C39" s="87"/>
      <c r="D39" s="88" t="s">
        <v>62</v>
      </c>
      <c r="E39" s="47"/>
      <c r="F39" s="89"/>
      <c r="G39" s="90"/>
      <c r="H39" s="91"/>
      <c r="I39" s="92"/>
      <c r="J39" s="103"/>
    </row>
    <row r="40" spans="2:10" ht="15">
      <c r="B40" s="46"/>
      <c r="C40" s="47"/>
      <c r="D40" s="47"/>
      <c r="E40" s="47"/>
      <c r="F40" s="93"/>
      <c r="G40" s="94" t="s">
        <v>4</v>
      </c>
      <c r="H40" s="87"/>
      <c r="I40" s="95"/>
      <c r="J40" s="103">
        <f>J38-J39</f>
        <v>140921.19199999998</v>
      </c>
    </row>
    <row r="41" spans="2:10" ht="15">
      <c r="B41" s="46"/>
      <c r="C41" s="47"/>
      <c r="D41" s="47"/>
      <c r="E41" s="47"/>
      <c r="F41" s="89"/>
      <c r="G41" s="90">
        <v>0.19</v>
      </c>
      <c r="H41" s="91"/>
      <c r="I41" s="92">
        <v>0.19</v>
      </c>
      <c r="J41" s="103">
        <f>J40*I41</f>
        <v>26775.026479999997</v>
      </c>
    </row>
    <row r="42" spans="2:10" ht="15.75" thickBot="1">
      <c r="B42" s="58"/>
      <c r="C42" s="59"/>
      <c r="D42" s="59"/>
      <c r="E42" s="59"/>
      <c r="F42" s="96"/>
      <c r="G42" s="97" t="s">
        <v>2</v>
      </c>
      <c r="H42" s="98"/>
      <c r="I42" s="99"/>
      <c r="J42" s="104">
        <f>J40+J41</f>
        <v>167696.21847999998</v>
      </c>
    </row>
  </sheetData>
  <sheetProtection formatCells="0"/>
  <mergeCells count="29">
    <mergeCell ref="C24:E24"/>
    <mergeCell ref="C21:E21"/>
    <mergeCell ref="C17:E17"/>
    <mergeCell ref="C18:E18"/>
    <mergeCell ref="C19:E19"/>
    <mergeCell ref="C32:E32"/>
    <mergeCell ref="C33:E33"/>
    <mergeCell ref="C26:E26"/>
    <mergeCell ref="C27:E27"/>
    <mergeCell ref="C28:E28"/>
    <mergeCell ref="C29:E29"/>
    <mergeCell ref="C30:E30"/>
    <mergeCell ref="C12:E12"/>
    <mergeCell ref="C16:E16"/>
    <mergeCell ref="C20:E20"/>
    <mergeCell ref="C22:E22"/>
    <mergeCell ref="C25:E25"/>
    <mergeCell ref="C31:E31"/>
    <mergeCell ref="C13:E13"/>
    <mergeCell ref="C14:E14"/>
    <mergeCell ref="C15:E15"/>
    <mergeCell ref="C23:E23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40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2015-01-08T15:50:26Z</cp:lastPrinted>
  <dcterms:created xsi:type="dcterms:W3CDTF">2013-07-12T05:01:37Z</dcterms:created>
  <dcterms:modified xsi:type="dcterms:W3CDTF">2015-01-08T15:50:44Z</dcterms:modified>
  <cp:category/>
  <cp:version/>
  <cp:contentType/>
  <cp:contentStatus/>
</cp:coreProperties>
</file>