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<sst xmlns="http://schemas.openxmlformats.org/spreadsheetml/2006/main" count="801" uniqueCount="577">
  <si>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</si>
  <si>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</si>
  <si>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</si>
  <si>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</si>
  <si>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</si>
  <si>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</si>
  <si>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</si>
  <si>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</si>
  <si>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</si>
  <si>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</si>
  <si>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</si>
  <si>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</si>
  <si>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</si>
  <si>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</si>
  <si>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</si>
  <si>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</si>
  <si>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</si>
  <si>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</si>
  <si>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</si>
  <si>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</si>
  <si>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</si>
  <si>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</si>
  <si>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</si>
  <si>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</si>
  <si>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</si>
  <si>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</si>
  <si>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</si>
  <si>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</si>
  <si>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</si>
  <si>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</si>
  <si>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</si>
  <si>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</si>
  <si>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</si>
  <si>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</si>
  <si>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</si>
  <si>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</si>
  <si>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</si>
  <si>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</si>
  <si>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</si>
  <si>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</si>
  <si>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</si>
  <si>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</si>
  <si>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</si>
  <si>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</si>
  <si>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</si>
  <si>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</si>
  <si>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</si>
  <si>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</si>
  <si>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</si>
  <si>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</si>
  <si>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</si>
  <si>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</si>
  <si>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</si>
  <si>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</si>
  <si>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</si>
  <si>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</si>
  <si>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</si>
  <si>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</si>
  <si>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</si>
  <si>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</si>
  <si>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</si>
  <si>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</si>
  <si>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</si>
  <si>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</si>
  <si>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</si>
  <si>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</si>
  <si>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</si>
  <si>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</si>
  <si>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</si>
  <si>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</si>
  <si>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</si>
  <si>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</si>
  <si>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</si>
  <si>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</si>
  <si>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</si>
  <si>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</si>
  <si>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</si>
  <si>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</si>
  <si>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</si>
  <si>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</si>
  <si>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</si>
  <si>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</si>
  <si>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</si>
  <si>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</si>
  <si>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</si>
  <si>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</si>
  <si>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</si>
  <si>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</si>
  <si>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</si>
  <si>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</si>
  <si>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</si>
  <si>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</si>
  <si>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</si>
  <si>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</si>
  <si>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</si>
  <si>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</si>
  <si>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</si>
  <si>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</si>
  <si>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</si>
  <si>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</si>
  <si>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</si>
  <si>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</si>
  <si>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</si>
  <si>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</si>
  <si>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</si>
  <si>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</si>
  <si>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</si>
  <si>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</si>
  <si>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</si>
  <si>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</si>
  <si>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</si>
  <si>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</si>
  <si>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</si>
  <si>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</si>
  <si>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</si>
  <si>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</si>
  <si>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</si>
  <si>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</si>
  <si>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</si>
  <si>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</si>
  <si>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</si>
  <si>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</si>
  <si>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</si>
  <si>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</si>
  <si>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</si>
  <si>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</si>
  <si>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</si>
  <si>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</si>
  <si>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</si>
  <si>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</si>
  <si>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</si>
  <si>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</si>
  <si>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</si>
  <si>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</si>
  <si>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</si>
  <si>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</si>
  <si>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</si>
  <si>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</si>
  <si>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</si>
  <si>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</si>
  <si>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</si>
  <si>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</si>
  <si>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</si>
  <si>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</si>
  <si>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</si>
  <si>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</si>
  <si>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</si>
  <si>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</si>
  <si>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</si>
  <si>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</si>
  <si>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</si>
  <si>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</si>
  <si>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</si>
  <si>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</si>
  <si>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</si>
  <si>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</si>
  <si>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</si>
  <si>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</si>
  <si>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</si>
  <si>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</si>
  <si>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</si>
  <si>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</si>
  <si>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</si>
  <si>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</si>
  <si>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</si>
  <si>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</si>
  <si>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</si>
  <si>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</si>
  <si>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</si>
  <si>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</si>
  <si>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</si>
  <si>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</si>
  <si>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</si>
  <si>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</si>
  <si>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</si>
  <si>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</si>
  <si>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</si>
  <si>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</si>
  <si>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</si>
  <si>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</si>
  <si>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</si>
  <si>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</si>
  <si>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</si>
  <si>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</si>
  <si>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</si>
  <si>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</si>
  <si>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</si>
  <si>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</si>
  <si>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</si>
  <si>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</si>
  <si>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</si>
  <si>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</si>
  <si>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</si>
  <si>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</si>
  <si>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</si>
  <si>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</si>
  <si>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</si>
  <si>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</si>
  <si>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</si>
  <si>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</si>
  <si>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</si>
  <si>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</si>
  <si>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</si>
  <si>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</si>
  <si>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</si>
  <si>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</si>
  <si>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</si>
  <si>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</si>
  <si>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</si>
  <si>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</si>
  <si>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</si>
  <si>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</si>
  <si>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</si>
  <si>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</si>
  <si>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</si>
  <si>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</si>
  <si>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</si>
  <si>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</si>
  <si>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</si>
  <si>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</si>
  <si>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</si>
  <si>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</si>
  <si>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</si>
  <si>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</si>
  <si>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</si>
  <si>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</si>
  <si>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</si>
  <si>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</si>
  <si>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</si>
  <si>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</si>
  <si>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</si>
  <si>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</si>
  <si>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</si>
  <si>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</si>
  <si>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</si>
  <si>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</si>
  <si>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</si>
  <si>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</si>
  <si>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</si>
  <si>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</si>
  <si>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</si>
  <si>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</si>
  <si>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</si>
  <si>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</si>
  <si>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</si>
  <si>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</si>
  <si>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</si>
  <si>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</si>
  <si>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</si>
  <si>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</si>
  <si>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</si>
  <si>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</si>
  <si>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</si>
  <si>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</si>
  <si>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</si>
  <si>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</si>
  <si>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</si>
  <si>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</si>
  <si>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</si>
  <si>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</si>
  <si>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</si>
  <si>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</si>
  <si>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</si>
  <si>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</si>
  <si>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</si>
  <si>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</si>
  <si>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</si>
  <si>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</si>
  <si>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</si>
  <si>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</si>
  <si>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</si>
  <si>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</si>
  <si>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</si>
  <si>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</si>
  <si>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</si>
  <si>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</si>
  <si>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</si>
  <si>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</si>
  <si>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</si>
  <si>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</si>
  <si>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</si>
  <si>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</si>
  <si>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</si>
  <si>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</si>
  <si>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</si>
  <si>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</si>
  <si>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</si>
  <si>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</si>
  <si>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</si>
  <si>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</si>
  <si>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</si>
  <si>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</si>
  <si>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</si>
  <si>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</si>
  <si>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</si>
  <si>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</si>
  <si>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</si>
  <si>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</si>
  <si>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</si>
  <si>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</si>
  <si>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</si>
  <si>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</si>
  <si>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</si>
  <si>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</si>
  <si>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</si>
  <si>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</si>
  <si>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</si>
  <si>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</si>
  <si>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</si>
  <si>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</si>
  <si>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</si>
  <si>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</si>
  <si>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</si>
  <si>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</si>
  <si>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</si>
  <si>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</si>
  <si>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</si>
  <si>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</si>
  <si>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</si>
  <si>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</si>
  <si>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</si>
  <si>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</si>
  <si>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</si>
  <si>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</si>
  <si>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</si>
  <si>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</si>
  <si>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</si>
  <si>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</si>
  <si>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</si>
  <si>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</si>
  <si>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</si>
  <si>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</si>
  <si>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</si>
  <si>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</si>
  <si>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</si>
  <si>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</si>
  <si>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</si>
  <si>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</si>
  <si>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</si>
  <si>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</si>
  <si>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</si>
  <si>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</si>
  <si>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</si>
  <si>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</si>
  <si>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</si>
  <si>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</si>
  <si>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</si>
  <si>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</si>
  <si>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</si>
  <si>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</si>
  <si>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</si>
  <si>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</si>
  <si>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</si>
  <si>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</si>
  <si>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</si>
  <si>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</si>
  <si>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</si>
  <si>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</si>
  <si>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</si>
  <si>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</si>
  <si>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</si>
  <si>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</si>
  <si>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</si>
  <si>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</si>
  <si>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</si>
  <si>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</si>
  <si>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</si>
  <si>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</si>
  <si>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</si>
  <si>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</si>
  <si>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</si>
  <si>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</si>
  <si>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</si>
  <si>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</si>
  <si>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</si>
  <si>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</si>
  <si>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</si>
  <si>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</si>
  <si>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</si>
  <si>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</si>
  <si>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</si>
  <si>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</si>
  <si>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</si>
  <si>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</si>
  <si>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</si>
  <si>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</si>
  <si>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</si>
  <si>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</si>
  <si>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</si>
  <si>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</si>
  <si>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</si>
  <si>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</si>
  <si>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</si>
  <si>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</si>
  <si>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</si>
  <si>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</si>
  <si>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</si>
  <si>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</si>
  <si>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</si>
  <si>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</si>
  <si>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</si>
  <si>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</si>
  <si>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</si>
  <si>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</si>
  <si>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</si>
  <si>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</si>
  <si>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</si>
  <si>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</si>
  <si>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</si>
  <si>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</si>
  <si>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</si>
  <si>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</si>
  <si>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</si>
  <si>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</si>
  <si>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</si>
  <si>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</si>
  <si>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</si>
  <si>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</si>
  <si>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</si>
  <si>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</si>
  <si>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</si>
  <si>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</si>
  <si>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</si>
  <si>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</si>
  <si>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</si>
  <si>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</si>
  <si>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</si>
  <si>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</si>
  <si>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</si>
  <si>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</si>
  <si>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</si>
  <si>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</si>
  <si>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</si>
  <si>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</si>
  <si>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</si>
  <si>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</si>
  <si>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</si>
  <si>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</si>
  <si>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</si>
  <si>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</si>
  <si>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</si>
  <si>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</si>
  <si>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</si>
  <si>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</si>
  <si>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</si>
  <si>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</si>
  <si>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</si>
  <si>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</si>
  <si>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</si>
  <si>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</si>
  <si>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</si>
  <si>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</si>
  <si>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</si>
  <si>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</si>
  <si>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</si>
  <si>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</si>
  <si>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</si>
  <si>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</si>
  <si>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</si>
  <si>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</si>
  <si>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</si>
  <si>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</si>
  <si>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</si>
  <si>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</si>
  <si>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</si>
  <si>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</si>
  <si>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</si>
  <si>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</si>
  <si>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</si>
  <si>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</si>
  <si>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</si>
  <si>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</si>
  <si>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</si>
  <si>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</si>
  <si>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</si>
  <si>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</si>
  <si>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</si>
  <si>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</si>
  <si>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</si>
  <si>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</si>
  <si>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</si>
  <si>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</si>
  <si>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</si>
  <si>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</si>
  <si>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</si>
  <si>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</si>
  <si>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</si>
  <si>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</si>
  <si>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</si>
  <si>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</si>
  <si>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</si>
  <si>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</si>
  <si>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</si>
  <si>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</si>
  <si>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</si>
  <si>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</si>
  <si>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</si>
  <si>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</si>
  <si>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</si>
  <si>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</si>
  <si>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</si>
  <si>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</si>
  <si>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</si>
  <si>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</si>
  <si>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</si>
  <si>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</si>
  <si>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</si>
  <si>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</si>
  <si>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</si>
  <si>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</si>
  <si>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</si>
  <si>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</si>
  <si>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</si>
  <si>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</si>
  <si>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</si>
  <si>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</si>
  <si>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</si>
  <si>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</si>
  <si>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</si>
  <si>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</si>
  <si>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</si>
  <si>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</si>
  <si>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</si>
  <si>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</si>
  <si>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</si>
  <si>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</si>
  <si>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</si>
  <si>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</si>
  <si>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</si>
  <si>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</si>
  <si>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</si>
  <si>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</si>
  <si>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</si>
  <si>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</si>
  <si>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</si>
  <si>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</si>
  <si>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</si>
  <si>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</si>
  <si>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</si>
  <si>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</si>
  <si>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</si>
  <si>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</si>
  <si>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</si>
  <si>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</si>
  <si>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</si>
  <si>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</si>
  <si>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</si>
  <si>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</si>
  <si>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</si>
  <si>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</si>
  <si>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</si>
  <si>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</si>
  <si>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</si>
  <si>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</si>
  <si>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</si>
  <si>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</si>
  <si>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</si>
  <si>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</si>
  <si>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</si>
  <si>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</si>
  <si>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</si>
  <si>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</si>
  <si>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</si>
  <si>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</si>
  <si>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</si>
  <si>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</si>
  <si>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</si>
  <si>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</si>
  <si>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</si>
  <si>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</si>
  <si>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</si>
  <si>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Luis Díaz</t>
  </si>
  <si>
    <t>FLEXI</t>
  </si>
  <si>
    <t>COT 4717</t>
  </si>
  <si>
    <t>MANGUERA TRANSPARENTE C/ESPIRAL DE 21/2"</t>
  </si>
  <si>
    <t>m</t>
  </si>
  <si>
    <t>STOCK DISPONIBLE SALVO VENTA PREVIA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</si>
</sst>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7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27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8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174" fontId="52" fillId="33" borderId="38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66675</xdr:rowOff>
    </xdr:from>
    <xdr:to>
      <xdr:col>4</xdr:col>
      <xdr:colOff>247650</xdr:colOff>
      <xdr:row>25</xdr:row>
      <xdr:rowOff>152400</xdr:rowOff>
    </xdr:to>
    <xdr:pic>
      <xdr:nvPicPr>
        <xdr:cNvPr id="3" name="Picture 457"/>
        <xdr:cNvPicPr preferRelativeResize="1">
          <a:picLocks noChangeAspect="1"/>
        </xdr:cNvPicPr>
      </xdr:nvPicPr>
      <xdr:blipFill>
        <a:blip r:embed="rId2"/>
        <a:srcRect l="59375" t="29249" r="28671" b="52125"/>
        <a:stretch>
          <a:fillRect/>
        </a:stretch>
      </xdr:blipFill>
      <xdr:spPr>
        <a:xfrm>
          <a:off x="1314450" y="4019550"/>
          <a:ext cx="1457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C1">
      <selection activeCell="L5" sqref="L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2153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8" t="s">
        <v>191</v>
      </c>
      <c r="E4" s="38" t="s">
        <v>12</v>
      </c>
      <c r="F4" s="79"/>
      <c r="G4" s="79"/>
      <c r="H4" s="80"/>
      <c r="I4" s="38" t="s">
        <v>9</v>
      </c>
      <c r="J4" s="81">
        <f>VLOOKUP(D4,CLIENTES,10,FALSE)</f>
        <v>0</v>
      </c>
      <c r="K4" s="20"/>
    </row>
    <row r="5" spans="2:11" ht="15">
      <c r="B5" s="39"/>
      <c r="C5" s="40"/>
      <c r="D5" s="82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39" t="s">
        <v>26</v>
      </c>
      <c r="C6" s="40"/>
      <c r="D6" s="83" t="str">
        <f>VLOOKUP(D4,CLIENTES,2,FALSE)</f>
        <v>DIMENSION S.A.</v>
      </c>
      <c r="E6" s="40" t="s">
        <v>7</v>
      </c>
      <c r="F6" s="117" t="str">
        <f>VLOOKUP(D4,CLIENTES,5,FALSE)</f>
        <v>LO ESPEJO</v>
      </c>
      <c r="G6" s="117"/>
      <c r="H6" s="117"/>
      <c r="I6" s="84">
        <f>VLOOKUP(D4,CLIENTES,11,FALSE)</f>
        <v>0</v>
      </c>
      <c r="J6" s="85"/>
    </row>
    <row r="7" spans="2:10" ht="15">
      <c r="B7" s="39" t="s">
        <v>24</v>
      </c>
      <c r="C7" s="40"/>
      <c r="D7" s="83" t="str">
        <f>VLOOKUP(D4,CLIENTES,3,FALSE)</f>
        <v>MAQUINARIA</v>
      </c>
      <c r="E7" s="40" t="s">
        <v>8</v>
      </c>
      <c r="F7" s="117" t="str">
        <f>VLOOKUP(D4,CLIENTES,6,FALSE)</f>
        <v>STGO</v>
      </c>
      <c r="G7" s="117"/>
      <c r="H7" s="117"/>
      <c r="I7" s="40" t="s">
        <v>25</v>
      </c>
      <c r="J7" s="86" t="str">
        <f>VLOOKUP(D4,CLIENTES,8,FALSE)</f>
        <v>Luis Díaz</v>
      </c>
    </row>
    <row r="8" spans="2:12" ht="15.75" thickBot="1">
      <c r="B8" s="114" t="s">
        <v>27</v>
      </c>
      <c r="C8" s="119"/>
      <c r="D8" s="83">
        <f>VLOOKUP(D4,CLIENTES,7,FALSE)</f>
        <v>0</v>
      </c>
      <c r="E8" s="40" t="s">
        <v>11</v>
      </c>
      <c r="F8" s="117"/>
      <c r="G8" s="117"/>
      <c r="H8" s="117"/>
      <c r="I8" s="40" t="s">
        <v>14</v>
      </c>
      <c r="J8" s="41">
        <f ca="1">TODAY()</f>
        <v>41982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10" t="s">
        <v>573</v>
      </c>
      <c r="M9" s="113"/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20" t="s">
        <v>23</v>
      </c>
      <c r="D10" s="121"/>
      <c r="E10" s="122"/>
      <c r="F10" s="47" t="s">
        <v>0</v>
      </c>
      <c r="G10" s="48" t="s">
        <v>22</v>
      </c>
      <c r="H10" s="48" t="s">
        <v>15</v>
      </c>
      <c r="I10" s="49" t="s">
        <v>13</v>
      </c>
      <c r="J10" s="101" t="s">
        <v>2</v>
      </c>
      <c r="K10" s="24"/>
      <c r="L10" s="25" t="s">
        <v>572</v>
      </c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99">
        <v>1</v>
      </c>
      <c r="C11" s="123" t="s">
        <v>574</v>
      </c>
      <c r="D11" s="124"/>
      <c r="E11" s="125"/>
      <c r="F11" s="95">
        <v>50</v>
      </c>
      <c r="G11" s="102" t="s">
        <v>575</v>
      </c>
      <c r="H11" s="87">
        <f>+R11</f>
        <v>6135</v>
      </c>
      <c r="I11" s="106"/>
      <c r="J11" s="92">
        <f>+F11*H11*(1-I11/100)</f>
        <v>306750</v>
      </c>
      <c r="K11" s="28"/>
      <c r="L11" s="29">
        <f>6485*(1-0.37)</f>
        <v>4085.55</v>
      </c>
      <c r="M11" s="29">
        <v>4090</v>
      </c>
      <c r="N11" s="29"/>
      <c r="O11" s="29"/>
      <c r="P11" s="30">
        <v>1.5</v>
      </c>
      <c r="Q11" s="31">
        <f>+M11</f>
        <v>4090</v>
      </c>
      <c r="R11" s="93">
        <f>Q11*P11</f>
        <v>6135</v>
      </c>
    </row>
    <row r="12" spans="2:18" ht="15">
      <c r="B12" s="94">
        <v>2</v>
      </c>
      <c r="C12" s="114"/>
      <c r="D12" s="115"/>
      <c r="E12" s="116"/>
      <c r="F12" s="105"/>
      <c r="G12" s="39"/>
      <c r="H12" s="111"/>
      <c r="I12" s="107"/>
      <c r="J12" s="112"/>
      <c r="K12" s="28"/>
      <c r="L12" s="29"/>
      <c r="M12" s="29"/>
      <c r="N12" s="29"/>
      <c r="O12" s="29"/>
      <c r="P12" s="30">
        <v>1.5</v>
      </c>
      <c r="Q12" s="31">
        <f>+L12</f>
        <v>0</v>
      </c>
      <c r="R12" s="93">
        <f aca="true" t="shared" si="0" ref="R12:R35">Q12*P12</f>
        <v>0</v>
      </c>
    </row>
    <row r="13" spans="2:18" ht="15">
      <c r="B13" s="94">
        <v>3</v>
      </c>
      <c r="C13" s="114"/>
      <c r="D13" s="115"/>
      <c r="E13" s="116"/>
      <c r="F13" s="105"/>
      <c r="G13" s="39"/>
      <c r="H13" s="111"/>
      <c r="I13" s="107"/>
      <c r="J13" s="112">
        <f aca="true" t="shared" si="1" ref="J13:J24">+F13*H13*(1-I13/100)</f>
        <v>0</v>
      </c>
      <c r="K13" s="28"/>
      <c r="L13" s="29"/>
      <c r="M13" s="29"/>
      <c r="N13" s="29"/>
      <c r="O13" s="29"/>
      <c r="P13" s="30">
        <v>1.4</v>
      </c>
      <c r="Q13" s="31">
        <f>+L13</f>
        <v>0</v>
      </c>
      <c r="R13" s="93">
        <f t="shared" si="0"/>
        <v>0</v>
      </c>
    </row>
    <row r="14" spans="2:18" ht="15">
      <c r="B14" s="94">
        <v>4</v>
      </c>
      <c r="C14" s="114"/>
      <c r="D14" s="115"/>
      <c r="E14" s="116"/>
      <c r="F14" s="105"/>
      <c r="G14" s="39"/>
      <c r="H14" s="111"/>
      <c r="I14" s="107"/>
      <c r="J14" s="112">
        <f t="shared" si="1"/>
        <v>0</v>
      </c>
      <c r="K14" s="28"/>
      <c r="L14" s="29"/>
      <c r="M14" s="29"/>
      <c r="N14" s="29"/>
      <c r="O14" s="29"/>
      <c r="P14" s="30">
        <v>1.4</v>
      </c>
      <c r="Q14" s="31">
        <f>+L14</f>
        <v>0</v>
      </c>
      <c r="R14" s="93">
        <f t="shared" si="0"/>
        <v>0</v>
      </c>
    </row>
    <row r="15" spans="2:18" ht="15">
      <c r="B15" s="94">
        <v>5</v>
      </c>
      <c r="C15" s="114"/>
      <c r="D15" s="115"/>
      <c r="E15" s="116"/>
      <c r="F15" s="105"/>
      <c r="G15" s="39"/>
      <c r="H15" s="111"/>
      <c r="I15" s="107"/>
      <c r="J15" s="112">
        <f t="shared" si="1"/>
        <v>0</v>
      </c>
      <c r="K15" s="28"/>
      <c r="L15" s="29"/>
      <c r="M15" s="29"/>
      <c r="N15" s="29"/>
      <c r="O15" s="29"/>
      <c r="P15" s="30">
        <v>1.4</v>
      </c>
      <c r="Q15" s="31">
        <f aca="true" t="shared" si="2" ref="Q15:Q20">+N15</f>
        <v>0</v>
      </c>
      <c r="R15" s="93">
        <f t="shared" si="0"/>
        <v>0</v>
      </c>
    </row>
    <row r="16" spans="2:18" ht="15">
      <c r="B16" s="94">
        <v>6</v>
      </c>
      <c r="C16" s="114"/>
      <c r="D16" s="115"/>
      <c r="E16" s="116"/>
      <c r="F16" s="105"/>
      <c r="G16" s="39"/>
      <c r="H16" s="111"/>
      <c r="I16" s="107"/>
      <c r="J16" s="112">
        <f t="shared" si="1"/>
        <v>0</v>
      </c>
      <c r="K16" s="28"/>
      <c r="L16" s="29"/>
      <c r="M16" s="29"/>
      <c r="N16" s="29"/>
      <c r="O16" s="29"/>
      <c r="P16" s="30">
        <v>1.4</v>
      </c>
      <c r="Q16" s="31">
        <f t="shared" si="2"/>
        <v>0</v>
      </c>
      <c r="R16" s="93">
        <f>+Q16*P16</f>
        <v>0</v>
      </c>
    </row>
    <row r="17" spans="2:18" ht="15">
      <c r="B17" s="94">
        <v>7</v>
      </c>
      <c r="C17" s="114"/>
      <c r="D17" s="115"/>
      <c r="E17" s="116"/>
      <c r="F17" s="105"/>
      <c r="G17" s="39"/>
      <c r="H17" s="111"/>
      <c r="I17" s="107"/>
      <c r="J17" s="112">
        <f t="shared" si="1"/>
        <v>0</v>
      </c>
      <c r="K17" s="28"/>
      <c r="L17" s="29"/>
      <c r="M17" s="29"/>
      <c r="N17" s="29"/>
      <c r="O17" s="29"/>
      <c r="P17" s="30">
        <v>1.4</v>
      </c>
      <c r="Q17" s="31">
        <f t="shared" si="2"/>
        <v>0</v>
      </c>
      <c r="R17" s="93">
        <f t="shared" si="0"/>
        <v>0</v>
      </c>
    </row>
    <row r="18" spans="2:18" ht="15">
      <c r="B18" s="94">
        <v>8</v>
      </c>
      <c r="C18" s="114"/>
      <c r="D18" s="115"/>
      <c r="E18" s="116"/>
      <c r="F18" s="105"/>
      <c r="G18" s="39"/>
      <c r="H18" s="111"/>
      <c r="I18" s="107"/>
      <c r="J18" s="112">
        <f t="shared" si="1"/>
        <v>0</v>
      </c>
      <c r="K18" s="28"/>
      <c r="L18" s="29"/>
      <c r="M18" s="29"/>
      <c r="N18" s="29"/>
      <c r="O18" s="29"/>
      <c r="P18" s="30">
        <v>1.4</v>
      </c>
      <c r="Q18" s="31">
        <f t="shared" si="2"/>
        <v>0</v>
      </c>
      <c r="R18" s="93">
        <f t="shared" si="0"/>
        <v>0</v>
      </c>
    </row>
    <row r="19" spans="2:18" ht="15">
      <c r="B19" s="94">
        <v>9</v>
      </c>
      <c r="C19" s="114"/>
      <c r="D19" s="115"/>
      <c r="E19" s="116"/>
      <c r="F19" s="105"/>
      <c r="G19" s="39"/>
      <c r="H19" s="111"/>
      <c r="I19" s="107"/>
      <c r="J19" s="112">
        <f t="shared" si="1"/>
        <v>0</v>
      </c>
      <c r="K19" s="28"/>
      <c r="L19" s="29"/>
      <c r="M19" s="29"/>
      <c r="N19" s="29"/>
      <c r="O19" s="29"/>
      <c r="P19" s="30">
        <v>1.4</v>
      </c>
      <c r="Q19" s="31">
        <f t="shared" si="2"/>
        <v>0</v>
      </c>
      <c r="R19" s="35">
        <f t="shared" si="0"/>
        <v>0</v>
      </c>
    </row>
    <row r="20" spans="2:18" ht="15">
      <c r="B20" s="94">
        <v>10</v>
      </c>
      <c r="C20" s="114"/>
      <c r="D20" s="115"/>
      <c r="E20" s="116"/>
      <c r="F20" s="105"/>
      <c r="G20" s="39"/>
      <c r="H20" s="111"/>
      <c r="I20" s="107"/>
      <c r="J20" s="112">
        <f t="shared" si="1"/>
        <v>0</v>
      </c>
      <c r="K20" s="28"/>
      <c r="L20" s="29"/>
      <c r="M20" s="29"/>
      <c r="N20" s="29"/>
      <c r="O20" s="29"/>
      <c r="P20" s="30">
        <v>1.4</v>
      </c>
      <c r="Q20" s="31">
        <f t="shared" si="2"/>
        <v>0</v>
      </c>
      <c r="R20" s="35">
        <f t="shared" si="0"/>
        <v>0</v>
      </c>
    </row>
    <row r="21" spans="2:18" ht="15">
      <c r="B21" s="94">
        <v>11</v>
      </c>
      <c r="C21" s="114"/>
      <c r="D21" s="115"/>
      <c r="E21" s="116"/>
      <c r="F21" s="96"/>
      <c r="G21" s="39"/>
      <c r="H21" s="91">
        <f>+R21</f>
        <v>0</v>
      </c>
      <c r="I21" s="108"/>
      <c r="J21" s="112">
        <f t="shared" si="1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>+O21</f>
        <v>0</v>
      </c>
      <c r="R21" s="35">
        <f t="shared" si="0"/>
        <v>0</v>
      </c>
    </row>
    <row r="22" spans="2:18" ht="15">
      <c r="B22" s="94">
        <v>12</v>
      </c>
      <c r="C22" s="114"/>
      <c r="D22" s="115"/>
      <c r="E22" s="116"/>
      <c r="F22" s="96"/>
      <c r="G22" s="39"/>
      <c r="H22" s="91">
        <f>+R22</f>
        <v>0</v>
      </c>
      <c r="I22" s="108"/>
      <c r="J22" s="112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+O22</f>
        <v>0</v>
      </c>
      <c r="R22" s="35">
        <f t="shared" si="0"/>
        <v>0</v>
      </c>
    </row>
    <row r="23" spans="2:18" ht="15">
      <c r="B23" s="94">
        <v>13</v>
      </c>
      <c r="C23" s="114"/>
      <c r="D23" s="115"/>
      <c r="E23" s="116"/>
      <c r="F23" s="96"/>
      <c r="G23" s="39"/>
      <c r="H23" s="91">
        <f>+R23</f>
        <v>0</v>
      </c>
      <c r="I23" s="108"/>
      <c r="J23" s="112">
        <f t="shared" si="1"/>
        <v>0</v>
      </c>
      <c r="K23" s="28">
        <v>13</v>
      </c>
      <c r="L23" s="29"/>
      <c r="M23" s="29"/>
      <c r="N23" s="29"/>
      <c r="O23" s="29"/>
      <c r="P23" s="30">
        <v>1.4</v>
      </c>
      <c r="Q23" s="31">
        <f>+O23</f>
        <v>0</v>
      </c>
      <c r="R23" s="35">
        <f t="shared" si="0"/>
        <v>0</v>
      </c>
    </row>
    <row r="24" spans="2:18" ht="15">
      <c r="B24" s="94">
        <v>14</v>
      </c>
      <c r="C24" s="114"/>
      <c r="D24" s="115"/>
      <c r="E24" s="116"/>
      <c r="F24" s="96"/>
      <c r="G24" s="39"/>
      <c r="H24" s="91">
        <f>+R24</f>
        <v>0</v>
      </c>
      <c r="I24" s="108"/>
      <c r="J24" s="112">
        <f t="shared" si="1"/>
        <v>0</v>
      </c>
      <c r="K24" s="28">
        <v>14</v>
      </c>
      <c r="L24" s="29"/>
      <c r="M24" s="29"/>
      <c r="N24" s="29"/>
      <c r="O24" s="29"/>
      <c r="P24" s="30">
        <v>1.4</v>
      </c>
      <c r="Q24" s="31">
        <f>+O24</f>
        <v>0</v>
      </c>
      <c r="R24" s="35">
        <f t="shared" si="0"/>
        <v>0</v>
      </c>
    </row>
    <row r="25" spans="2:18" ht="15">
      <c r="B25" s="94"/>
      <c r="C25" s="88"/>
      <c r="D25" s="89"/>
      <c r="E25" s="90"/>
      <c r="F25" s="96"/>
      <c r="G25" s="103"/>
      <c r="H25" s="91"/>
      <c r="I25" s="108"/>
      <c r="J25" s="92"/>
      <c r="K25" s="28">
        <v>15</v>
      </c>
      <c r="L25" s="29"/>
      <c r="M25" s="29"/>
      <c r="N25" s="29"/>
      <c r="O25" s="29"/>
      <c r="P25" s="30">
        <v>1.6</v>
      </c>
      <c r="Q25" s="31">
        <f aca="true" t="shared" si="3" ref="Q25:Q34">+M25</f>
        <v>0</v>
      </c>
      <c r="R25" s="35">
        <f t="shared" si="0"/>
        <v>0</v>
      </c>
    </row>
    <row r="26" spans="2:18" ht="15">
      <c r="B26" s="100"/>
      <c r="C26" s="88"/>
      <c r="D26" s="89"/>
      <c r="E26" s="90"/>
      <c r="F26" s="96"/>
      <c r="G26" s="103"/>
      <c r="H26" s="91"/>
      <c r="I26" s="108"/>
      <c r="J26" s="92"/>
      <c r="K26" s="28">
        <v>16</v>
      </c>
      <c r="L26" s="29"/>
      <c r="M26" s="29"/>
      <c r="N26" s="29"/>
      <c r="O26" s="29"/>
      <c r="P26" s="30">
        <v>1.6</v>
      </c>
      <c r="Q26" s="31">
        <f t="shared" si="3"/>
        <v>0</v>
      </c>
      <c r="R26" s="35">
        <f t="shared" si="0"/>
        <v>0</v>
      </c>
    </row>
    <row r="27" spans="2:18" ht="15">
      <c r="B27" s="100"/>
      <c r="C27" s="88"/>
      <c r="D27" s="89"/>
      <c r="E27" s="90"/>
      <c r="F27" s="96"/>
      <c r="G27" s="103"/>
      <c r="H27" s="91"/>
      <c r="I27" s="108"/>
      <c r="J27" s="92"/>
      <c r="K27" s="28">
        <v>17</v>
      </c>
      <c r="L27" s="29"/>
      <c r="M27" s="29"/>
      <c r="N27" s="29"/>
      <c r="O27" s="29"/>
      <c r="P27" s="30">
        <v>1.6</v>
      </c>
      <c r="Q27" s="31">
        <f t="shared" si="3"/>
        <v>0</v>
      </c>
      <c r="R27" s="35">
        <f t="shared" si="0"/>
        <v>0</v>
      </c>
    </row>
    <row r="28" spans="2:18" ht="15">
      <c r="B28" s="100"/>
      <c r="C28" s="88"/>
      <c r="D28" s="89"/>
      <c r="E28" s="90"/>
      <c r="F28" s="96"/>
      <c r="G28" s="103"/>
      <c r="H28" s="91"/>
      <c r="I28" s="108"/>
      <c r="J28" s="92"/>
      <c r="K28" s="28">
        <v>18</v>
      </c>
      <c r="L28" s="29"/>
      <c r="M28" s="29"/>
      <c r="N28" s="29"/>
      <c r="O28" s="29"/>
      <c r="P28" s="30">
        <v>1.5</v>
      </c>
      <c r="Q28" s="31">
        <f t="shared" si="3"/>
        <v>0</v>
      </c>
      <c r="R28" s="35">
        <f t="shared" si="0"/>
        <v>0</v>
      </c>
    </row>
    <row r="29" spans="2:18" ht="15">
      <c r="B29" s="100"/>
      <c r="C29" s="88"/>
      <c r="D29" s="89"/>
      <c r="E29" s="90"/>
      <c r="F29" s="96"/>
      <c r="G29" s="103"/>
      <c r="H29" s="91"/>
      <c r="I29" s="108"/>
      <c r="J29" s="92"/>
      <c r="K29" s="28">
        <v>19</v>
      </c>
      <c r="L29" s="29"/>
      <c r="M29" s="29"/>
      <c r="N29" s="29"/>
      <c r="O29" s="29"/>
      <c r="P29" s="30">
        <v>1.5</v>
      </c>
      <c r="Q29" s="31">
        <f t="shared" si="3"/>
        <v>0</v>
      </c>
      <c r="R29" s="35">
        <f t="shared" si="0"/>
        <v>0</v>
      </c>
    </row>
    <row r="30" spans="2:18" ht="15">
      <c r="B30" s="100"/>
      <c r="C30" s="88"/>
      <c r="D30" s="89"/>
      <c r="E30" s="90"/>
      <c r="F30" s="96"/>
      <c r="G30" s="103"/>
      <c r="H30" s="91"/>
      <c r="I30" s="108"/>
      <c r="J30" s="92"/>
      <c r="K30" s="28">
        <v>20</v>
      </c>
      <c r="L30" s="29"/>
      <c r="M30" s="29"/>
      <c r="N30" s="29"/>
      <c r="O30" s="29"/>
      <c r="P30" s="30">
        <v>1.5</v>
      </c>
      <c r="Q30" s="31">
        <f t="shared" si="3"/>
        <v>0</v>
      </c>
      <c r="R30" s="35">
        <f t="shared" si="0"/>
        <v>0</v>
      </c>
    </row>
    <row r="31" spans="2:18" ht="15">
      <c r="B31" s="100"/>
      <c r="C31" s="88"/>
      <c r="D31" s="89"/>
      <c r="E31" s="90"/>
      <c r="F31" s="96"/>
      <c r="G31" s="103"/>
      <c r="H31" s="91"/>
      <c r="I31" s="108"/>
      <c r="J31" s="92"/>
      <c r="K31" s="28">
        <v>21</v>
      </c>
      <c r="L31" s="29"/>
      <c r="M31" s="29"/>
      <c r="N31" s="29"/>
      <c r="O31" s="29"/>
      <c r="P31" s="30">
        <v>1.5</v>
      </c>
      <c r="Q31" s="31">
        <f t="shared" si="3"/>
        <v>0</v>
      </c>
      <c r="R31" s="35">
        <f t="shared" si="0"/>
        <v>0</v>
      </c>
    </row>
    <row r="32" spans="2:18" ht="15">
      <c r="B32" s="100"/>
      <c r="C32" s="88"/>
      <c r="D32" s="89"/>
      <c r="E32" s="90"/>
      <c r="F32" s="96"/>
      <c r="G32" s="103"/>
      <c r="H32" s="91"/>
      <c r="I32" s="108"/>
      <c r="J32" s="92"/>
      <c r="K32" s="28">
        <v>22</v>
      </c>
      <c r="L32" s="29"/>
      <c r="M32" s="29"/>
      <c r="N32" s="29"/>
      <c r="O32" s="29"/>
      <c r="P32" s="30">
        <v>1.5</v>
      </c>
      <c r="Q32" s="31">
        <f t="shared" si="3"/>
        <v>0</v>
      </c>
      <c r="R32" s="35">
        <f t="shared" si="0"/>
        <v>0</v>
      </c>
    </row>
    <row r="33" spans="2:18" ht="15">
      <c r="B33" s="100"/>
      <c r="C33" s="88"/>
      <c r="D33" s="89"/>
      <c r="E33" s="90"/>
      <c r="F33" s="96"/>
      <c r="G33" s="103"/>
      <c r="H33" s="91"/>
      <c r="I33" s="108"/>
      <c r="J33" s="92"/>
      <c r="K33" s="28">
        <v>23</v>
      </c>
      <c r="L33" s="29"/>
      <c r="M33" s="29"/>
      <c r="N33" s="29"/>
      <c r="O33" s="29"/>
      <c r="P33" s="30">
        <v>1.5</v>
      </c>
      <c r="Q33" s="31">
        <f t="shared" si="3"/>
        <v>0</v>
      </c>
      <c r="R33" s="35">
        <f t="shared" si="0"/>
        <v>0</v>
      </c>
    </row>
    <row r="34" spans="2:18" ht="15">
      <c r="B34" s="100"/>
      <c r="C34" s="88"/>
      <c r="D34" s="89"/>
      <c r="E34" s="90"/>
      <c r="F34" s="96"/>
      <c r="G34" s="103"/>
      <c r="H34" s="91"/>
      <c r="I34" s="108"/>
      <c r="J34" s="92"/>
      <c r="K34" s="28">
        <v>24</v>
      </c>
      <c r="L34" s="29"/>
      <c r="M34" s="29"/>
      <c r="N34" s="29"/>
      <c r="O34" s="29"/>
      <c r="P34" s="30">
        <v>1.5</v>
      </c>
      <c r="Q34" s="31">
        <f t="shared" si="3"/>
        <v>0</v>
      </c>
      <c r="R34" s="35">
        <f t="shared" si="0"/>
        <v>0</v>
      </c>
    </row>
    <row r="35" spans="2:18" ht="15.75" thickBot="1">
      <c r="B35" s="94">
        <v>18</v>
      </c>
      <c r="C35" s="50"/>
      <c r="D35" s="51"/>
      <c r="E35" s="52"/>
      <c r="F35" s="97"/>
      <c r="G35" s="104"/>
      <c r="H35" s="75"/>
      <c r="I35" s="109">
        <v>0</v>
      </c>
      <c r="J35" s="76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0"/>
        <v>0</v>
      </c>
    </row>
    <row r="36" spans="2:10" ht="15">
      <c r="B36" s="53" t="s">
        <v>17</v>
      </c>
      <c r="C36" s="98"/>
      <c r="D36" s="40"/>
      <c r="E36" s="40"/>
      <c r="F36" s="54"/>
      <c r="G36" s="55" t="s">
        <v>3</v>
      </c>
      <c r="H36" s="59"/>
      <c r="I36" s="56"/>
      <c r="J36" s="57">
        <f>SUM(J11:J35)</f>
        <v>306750</v>
      </c>
    </row>
    <row r="37" spans="2:10" ht="15">
      <c r="B37" s="58"/>
      <c r="C37" s="59"/>
      <c r="D37" s="60" t="s">
        <v>576</v>
      </c>
      <c r="E37" s="40"/>
      <c r="F37" s="61"/>
      <c r="G37" s="62" t="s">
        <v>13</v>
      </c>
      <c r="H37" s="63"/>
      <c r="I37" s="64"/>
      <c r="J37" s="65">
        <f>J36*I37</f>
        <v>0</v>
      </c>
    </row>
    <row r="38" spans="2:10" ht="15">
      <c r="B38" s="39"/>
      <c r="C38" s="40"/>
      <c r="D38" s="40"/>
      <c r="E38" s="40"/>
      <c r="F38" s="66"/>
      <c r="G38" s="67" t="s">
        <v>4</v>
      </c>
      <c r="H38" s="59"/>
      <c r="I38" s="68"/>
      <c r="J38" s="65">
        <f>J36-J37</f>
        <v>306750</v>
      </c>
    </row>
    <row r="39" spans="2:10" ht="15">
      <c r="B39" s="39"/>
      <c r="C39" s="40"/>
      <c r="D39" s="40"/>
      <c r="E39" s="40"/>
      <c r="F39" s="61"/>
      <c r="G39" s="62">
        <v>0.19</v>
      </c>
      <c r="H39" s="63"/>
      <c r="I39" s="64">
        <v>0.19</v>
      </c>
      <c r="J39" s="65">
        <f>J38*I39</f>
        <v>58282.5</v>
      </c>
    </row>
    <row r="40" spans="2:10" ht="15.75" thickBot="1">
      <c r="B40" s="42"/>
      <c r="C40" s="43"/>
      <c r="D40" s="43"/>
      <c r="E40" s="43"/>
      <c r="F40" s="69"/>
      <c r="G40" s="70" t="s">
        <v>2</v>
      </c>
      <c r="H40" s="71"/>
      <c r="I40" s="72"/>
      <c r="J40" s="73">
        <f>J38+J39</f>
        <v>365032.5</v>
      </c>
    </row>
  </sheetData>
  <sheetProtection formatCells="0"/>
  <mergeCells count="20">
    <mergeCell ref="C22:E22"/>
    <mergeCell ref="C15:E15"/>
    <mergeCell ref="C16:E16"/>
    <mergeCell ref="C17:E17"/>
    <mergeCell ref="B8:C8"/>
    <mergeCell ref="C23:E23"/>
    <mergeCell ref="C13:E13"/>
    <mergeCell ref="C12:E12"/>
    <mergeCell ref="C10:E10"/>
    <mergeCell ref="C11:E11"/>
    <mergeCell ref="C24:E24"/>
    <mergeCell ref="C18:E18"/>
    <mergeCell ref="C19:E19"/>
    <mergeCell ref="C20:E20"/>
    <mergeCell ref="C21:E21"/>
    <mergeCell ref="E5:J5"/>
    <mergeCell ref="F6:H6"/>
    <mergeCell ref="F7:H7"/>
    <mergeCell ref="F8:H8"/>
    <mergeCell ref="C14:E1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C30" sqref="C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571</v>
      </c>
      <c r="J30" t="s">
        <v>193</v>
      </c>
      <c r="L30" s="77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2014-12-09T20:57:02Z</cp:lastPrinted>
  <dcterms:created xsi:type="dcterms:W3CDTF">2013-07-12T05:01:37Z</dcterms:created>
  <dcterms:modified xsi:type="dcterms:W3CDTF">2014-12-09T20:59:57Z</dcterms:modified>
  <cp:category/>
  <cp:version/>
  <cp:contentType/>
  <cp:contentStatus/>
</cp:coreProperties>
</file>