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'COTIZACION'!$K$10:$S$28</definedName>
    <definedName name="VENTAFINAL" comment="PRECIO OFERTADO A CLIENTE">'COTIZACION'!$S$11:$S$28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L11" authorId="0">
      <text>
        <r>
          <rPr>
            <sz val="9"/>
            <rFont val="Tahoma"/>
            <family val="0"/>
          </rPr>
          <t xml:space="preserve">
fact 8072</t>
        </r>
      </text>
    </comment>
  </commentList>
</comments>
</file>

<file path=xl/sharedStrings.xml><?xml version="1.0" encoding="utf-8"?>
<sst xmlns="http://schemas.openxmlformats.org/spreadsheetml/2006/main" count="835" uniqueCount="600">
  <si>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</si>
  <si>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</si>
  <si>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</si>
  <si>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</si>
  <si>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</si>
  <si>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</si>
  <si>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</si>
  <si>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</si>
  <si>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</si>
  <si>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</si>
  <si>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</si>
  <si>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</si>
  <si>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</si>
  <si>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</si>
  <si>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</si>
  <si>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</si>
  <si>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</si>
  <si>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</si>
  <si>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</si>
  <si>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</si>
  <si>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</si>
  <si>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</si>
  <si>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</si>
  <si>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</si>
  <si>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</si>
  <si>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</si>
  <si>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</si>
  <si>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</si>
  <si>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</si>
  <si>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</si>
  <si>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</si>
  <si>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</si>
  <si>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</si>
  <si>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</si>
  <si>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</si>
  <si>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</si>
  <si>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</si>
  <si>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</si>
  <si>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</si>
  <si>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</si>
  <si>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</si>
  <si>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</si>
  <si>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</si>
  <si>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</si>
  <si>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</si>
  <si>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</si>
  <si>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</si>
  <si>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</si>
  <si>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</si>
  <si>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</si>
  <si>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</si>
  <si>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</si>
  <si>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</si>
  <si>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</si>
  <si>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</si>
  <si>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</si>
  <si>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</si>
  <si>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</si>
  <si>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</si>
  <si>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</si>
  <si>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</si>
  <si>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</si>
  <si>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</si>
  <si>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</si>
  <si>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</si>
  <si>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</si>
  <si>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</si>
  <si>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</si>
  <si>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</si>
  <si>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</si>
  <si>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</si>
  <si>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</si>
  <si>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</si>
  <si>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</si>
  <si>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</si>
  <si>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</si>
  <si>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</si>
  <si>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</si>
  <si>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</si>
  <si>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</si>
  <si>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</si>
  <si>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</si>
  <si>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</si>
  <si>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</si>
  <si>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</si>
  <si>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</si>
  <si>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</si>
  <si>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</si>
  <si>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</si>
  <si>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</si>
  <si>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</si>
  <si>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</si>
  <si>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</si>
  <si>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</si>
  <si>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</si>
  <si>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</si>
  <si>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</si>
  <si>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</si>
  <si>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</si>
  <si>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</si>
  <si>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</si>
  <si>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</si>
  <si>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</si>
  <si>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</si>
  <si>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</si>
  <si>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</si>
  <si>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</si>
  <si>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</si>
  <si>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</si>
  <si>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</si>
  <si>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</si>
  <si>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</si>
  <si>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</si>
  <si>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</si>
  <si>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</si>
  <si>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</si>
  <si>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</si>
  <si>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</si>
  <si>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</si>
  <si>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</si>
  <si>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</si>
  <si>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</si>
  <si>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</si>
  <si>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</si>
  <si>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</si>
  <si>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</si>
  <si>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</si>
  <si>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</si>
  <si>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</si>
  <si>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</si>
  <si>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</si>
  <si>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</si>
  <si>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</si>
  <si>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</si>
  <si>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</si>
  <si>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</si>
  <si>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</si>
  <si>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</si>
  <si>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</si>
  <si>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</si>
  <si>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</si>
  <si>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</si>
  <si>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</si>
  <si>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</si>
  <si>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</si>
  <si>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</si>
  <si>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</si>
  <si>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</si>
  <si>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</si>
  <si>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</si>
  <si>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</si>
  <si>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</si>
  <si>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</si>
  <si>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</si>
  <si>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</si>
  <si>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</si>
  <si>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</si>
  <si>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</si>
  <si>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</si>
  <si>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</si>
  <si>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</si>
  <si>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</si>
  <si>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</si>
  <si>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</si>
  <si>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</si>
  <si>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</si>
  <si>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</si>
  <si>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</si>
  <si>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</si>
  <si>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</si>
  <si>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</si>
  <si>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</si>
  <si>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</si>
  <si>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</si>
  <si>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</si>
  <si>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</si>
  <si>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</si>
  <si>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</si>
  <si>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</si>
  <si>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</si>
  <si>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</si>
  <si>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</si>
  <si>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</si>
  <si>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</si>
  <si>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</si>
  <si>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</si>
  <si>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</si>
  <si>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</si>
  <si>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</si>
  <si>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</si>
  <si>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</si>
  <si>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</si>
  <si>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</si>
  <si>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</si>
  <si>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</si>
  <si>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</si>
  <si>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</si>
  <si>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</si>
  <si>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</si>
  <si>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</si>
  <si>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</si>
  <si>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</si>
  <si>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</si>
  <si>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</si>
  <si>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</si>
  <si>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</si>
  <si>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</si>
  <si>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</si>
  <si>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</si>
  <si>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</si>
  <si>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</si>
  <si>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</si>
  <si>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</si>
  <si>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</si>
  <si>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</si>
  <si>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</si>
  <si>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</si>
  <si>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</si>
  <si>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</si>
  <si>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</si>
  <si>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</si>
  <si>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</si>
  <si>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</si>
  <si>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</si>
  <si>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</si>
  <si>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</si>
  <si>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</si>
  <si>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</si>
  <si>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</si>
  <si>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</si>
  <si>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</si>
  <si>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</si>
  <si>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</si>
  <si>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</si>
  <si>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</si>
  <si>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</si>
  <si>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</si>
  <si>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</si>
  <si>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</si>
  <si>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</si>
  <si>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</si>
  <si>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</si>
  <si>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</si>
  <si>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</si>
  <si>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</si>
  <si>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</si>
  <si>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</si>
  <si>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</si>
  <si>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</si>
  <si>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</si>
  <si>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</si>
  <si>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</si>
  <si>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</si>
  <si>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</si>
  <si>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</si>
  <si>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</si>
  <si>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</si>
  <si>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</si>
  <si>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</si>
  <si>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</si>
  <si>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</si>
  <si>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</si>
  <si>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</si>
  <si>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</si>
  <si>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</si>
  <si>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</si>
  <si>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</si>
  <si>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</si>
  <si>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</si>
  <si>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</si>
  <si>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</si>
  <si>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</si>
  <si>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</si>
  <si>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</si>
  <si>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</si>
  <si>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</si>
  <si>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</si>
  <si>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</si>
  <si>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</si>
  <si>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</si>
  <si>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</si>
  <si>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</si>
  <si>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</si>
  <si>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</si>
  <si>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</si>
  <si>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</si>
  <si>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</si>
  <si>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</si>
  <si>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</si>
  <si>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</si>
  <si>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</si>
  <si>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</si>
  <si>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</si>
  <si>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</si>
  <si>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</si>
  <si>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</si>
  <si>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</si>
  <si>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</si>
  <si>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</si>
  <si>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</si>
  <si>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</si>
  <si>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</si>
  <si>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</si>
  <si>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</si>
  <si>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</si>
  <si>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</si>
  <si>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</si>
  <si>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</si>
  <si>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</si>
  <si>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</si>
  <si>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</si>
  <si>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</si>
  <si>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</si>
  <si>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</si>
  <si>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</si>
  <si>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</si>
  <si>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</si>
  <si>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</si>
  <si>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</si>
  <si>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</si>
  <si>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</si>
  <si>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</si>
  <si>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</si>
  <si>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</si>
  <si>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</si>
  <si>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</si>
  <si>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</si>
  <si>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</si>
  <si>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</si>
  <si>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</si>
  <si>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</si>
  <si>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</si>
  <si>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</si>
  <si>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</si>
  <si>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</si>
  <si>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</si>
  <si>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</si>
  <si>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</si>
  <si>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</si>
  <si>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</si>
  <si>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</si>
  <si>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</si>
  <si>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</si>
  <si>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</si>
  <si>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</si>
  <si>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</si>
  <si>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</si>
  <si>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</si>
  <si>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</si>
  <si>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</si>
  <si>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</si>
  <si>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</si>
  <si>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</si>
  <si>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</si>
  <si>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</si>
  <si>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</si>
  <si>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</si>
  <si>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</si>
  <si>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</si>
  <si>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</si>
  <si>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</si>
  <si>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</si>
  <si>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</si>
  <si>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</si>
  <si>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</si>
  <si>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</si>
  <si>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</si>
  <si>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</si>
  <si>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</si>
  <si>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</si>
  <si>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</si>
  <si>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</si>
  <si>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</si>
  <si>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</si>
  <si>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</si>
  <si>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</si>
  <si>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</si>
  <si>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</si>
  <si>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</si>
  <si>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</si>
  <si>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</si>
  <si>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</si>
  <si>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</si>
  <si>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</si>
  <si>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</si>
  <si>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</si>
  <si>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</si>
  <si>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</si>
  <si>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</si>
  <si>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</si>
  <si>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</si>
  <si>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</si>
  <si>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</si>
  <si>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</si>
  <si>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</si>
  <si>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</si>
  <si>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</si>
  <si>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</si>
  <si>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</si>
  <si>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</si>
  <si>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</si>
  <si>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</si>
  <si>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</si>
  <si>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</si>
  <si>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</si>
  <si>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</si>
  <si>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</si>
  <si>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</si>
  <si>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</si>
  <si>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</si>
  <si>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</si>
  <si>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</si>
  <si>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</si>
  <si>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</si>
  <si>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</si>
  <si>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</si>
  <si>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</si>
  <si>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</si>
  <si>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</si>
  <si>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</si>
  <si>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</si>
  <si>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</si>
  <si>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</si>
  <si>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</si>
  <si>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</si>
  <si>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</si>
  <si>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</si>
  <si>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</si>
  <si>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</si>
  <si>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</si>
  <si>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</si>
  <si>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</si>
  <si>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</si>
  <si>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</si>
  <si>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</si>
  <si>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</si>
  <si>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</si>
  <si>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</si>
  <si>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</si>
  <si>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</si>
  <si>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</si>
  <si>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</si>
  <si>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</si>
  <si>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</si>
  <si>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</si>
  <si>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</si>
  <si>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</si>
  <si>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</si>
  <si>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</si>
  <si>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</si>
  <si>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</si>
  <si>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</si>
  <si>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</si>
  <si>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</si>
  <si>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</si>
  <si>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</si>
  <si>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</si>
  <si>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</si>
  <si>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</si>
  <si>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</si>
  <si>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</si>
  <si>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</si>
  <si>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</si>
  <si>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</si>
  <si>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</si>
  <si>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</si>
  <si>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</si>
  <si>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</si>
  <si>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</si>
  <si>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</si>
  <si>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</si>
  <si>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</si>
  <si>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</si>
  <si>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</si>
  <si>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</si>
  <si>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</si>
  <si>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</si>
  <si>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</si>
  <si>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</si>
  <si>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</si>
  <si>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</si>
  <si>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</si>
  <si>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</si>
  <si>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</si>
  <si>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</si>
  <si>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</si>
  <si>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</si>
  <si>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</si>
  <si>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</si>
  <si>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</si>
  <si>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</si>
  <si>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</si>
  <si>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</si>
  <si>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</si>
  <si>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</si>
  <si>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</si>
  <si>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</si>
  <si>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</si>
  <si>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</si>
  <si>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</si>
  <si>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</si>
  <si>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</si>
  <si>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</si>
  <si>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</si>
  <si>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</si>
  <si>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</si>
  <si>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</si>
  <si>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</si>
  <si>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</si>
  <si>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</si>
  <si>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</si>
  <si>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</si>
  <si>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</si>
  <si>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</si>
  <si>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</si>
  <si>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</si>
  <si>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</si>
  <si>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</si>
  <si>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</si>
  <si>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</si>
  <si>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</si>
  <si>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</si>
  <si>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</si>
  <si>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</si>
  <si>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</si>
  <si>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</si>
  <si>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</si>
  <si>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</si>
  <si>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</si>
  <si>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</si>
  <si>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</si>
  <si>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</si>
  <si>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</si>
  <si>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</si>
  <si>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</si>
  <si>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</si>
  <si>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</si>
  <si>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</si>
  <si>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</si>
  <si>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</si>
  <si>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</si>
  <si>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</si>
  <si>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</si>
  <si>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</si>
  <si>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</si>
  <si>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</si>
  <si>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</si>
  <si>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</si>
  <si>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</si>
  <si>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</si>
  <si>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</si>
  <si>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</si>
  <si>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</si>
  <si>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</si>
  <si>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</si>
  <si>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</si>
  <si>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</si>
  <si>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</si>
  <si>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</si>
  <si>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</si>
  <si>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</si>
  <si>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</si>
  <si>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</si>
  <si>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</si>
  <si>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</si>
  <si>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</si>
  <si>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</si>
  <si>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</si>
  <si>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</si>
  <si>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</si>
  <si>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</si>
  <si>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</si>
  <si>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</si>
  <si>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</si>
  <si>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</si>
  <si>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</si>
  <si>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</si>
  <si>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</si>
  <si>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</si>
  <si>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</si>
  <si>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</si>
  <si>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</si>
  <si>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</si>
  <si>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</si>
  <si>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COSESA</t>
  </si>
  <si>
    <t>Camino Melipilla</t>
  </si>
  <si>
    <t>111111111-1</t>
  </si>
  <si>
    <t>Contado</t>
  </si>
  <si>
    <t>Freddy Gonzalez</t>
  </si>
  <si>
    <t>93.770.000-8</t>
  </si>
  <si>
    <t>GOOD YEAR</t>
  </si>
  <si>
    <t>Camino Melipilla Km 16</t>
  </si>
  <si>
    <t xml:space="preserve">carla_figueroa@goodyear.com </t>
  </si>
  <si>
    <t>22 5301312</t>
  </si>
  <si>
    <t>Carla Figueroa</t>
  </si>
  <si>
    <t>FABRICA DE NEUMATICOS</t>
  </si>
  <si>
    <t>FLEXIBLE 3/4" TEFLON CORRUGADO L: 600 MM</t>
  </si>
  <si>
    <t>flexichile</t>
  </si>
  <si>
    <t>FLEXIBLE 1" TEFLON CORRUGADO L 1500 MM</t>
  </si>
  <si>
    <t>FLEXIBLE 3/8" TEFLON LISO L: 950 MM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</si>
</sst>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sz val="9"/>
      <name val="Tahoma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 horizontal="right" vertical="center"/>
      <protection locked="0"/>
    </xf>
    <xf numFmtId="0" fontId="7" fillId="33" borderId="30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2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3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4" xfId="0" applyFont="1" applyFill="1" applyBorder="1" applyAlignment="1" applyProtection="1">
      <alignment horizontal="right" vertical="center"/>
      <protection locked="0"/>
    </xf>
    <xf numFmtId="0" fontId="7" fillId="33" borderId="24" xfId="0" applyFont="1" applyFill="1" applyBorder="1" applyAlignment="1" applyProtection="1">
      <alignment horizontal="right" vertical="center"/>
      <protection locked="0"/>
    </xf>
    <xf numFmtId="0" fontId="7" fillId="33" borderId="35" xfId="0" applyFont="1" applyFill="1" applyBorder="1" applyAlignment="1" applyProtection="1">
      <alignment horizontal="right"/>
      <protection locked="0"/>
    </xf>
    <xf numFmtId="1" fontId="7" fillId="33" borderId="36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27" xfId="0" applyNumberFormat="1" applyFont="1" applyFill="1" applyBorder="1" applyAlignment="1" applyProtection="1">
      <alignment horizontal="center"/>
      <protection/>
    </xf>
    <xf numFmtId="166" fontId="7" fillId="33" borderId="37" xfId="0" applyNumberFormat="1" applyFont="1" applyFill="1" applyBorder="1" applyAlignment="1" applyProtection="1">
      <alignment horizontal="center"/>
      <protection/>
    </xf>
    <xf numFmtId="166" fontId="7" fillId="33" borderId="38" xfId="0" applyNumberFormat="1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/>
      <protection locked="0"/>
    </xf>
    <xf numFmtId="166" fontId="12" fillId="0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166" fontId="11" fillId="33" borderId="37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166" fontId="7" fillId="33" borderId="10" xfId="0" applyNumberFormat="1" applyFont="1" applyFill="1" applyBorder="1" applyAlignment="1" applyProtection="1">
      <alignment horizontal="center"/>
      <protection/>
    </xf>
    <xf numFmtId="166" fontId="7" fillId="33" borderId="14" xfId="0" applyNumberFormat="1" applyFont="1" applyFill="1" applyBorder="1" applyAlignment="1" applyProtection="1">
      <alignment horizontal="center"/>
      <protection/>
    </xf>
    <xf numFmtId="166" fontId="11" fillId="33" borderId="14" xfId="0" applyNumberFormat="1" applyFont="1" applyFill="1" applyBorder="1" applyAlignment="1" applyProtection="1">
      <alignment horizontal="center"/>
      <protection/>
    </xf>
    <xf numFmtId="166" fontId="7" fillId="33" borderId="25" xfId="0" applyNumberFormat="1" applyFont="1" applyFill="1" applyBorder="1" applyAlignment="1" applyProtection="1">
      <alignment horizontal="center"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49" fillId="33" borderId="14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39" fillId="0" borderId="0" xfId="45" applyAlignment="1">
      <alignment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rla_figueroa@goodyea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M6" sqref="M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10.00390625" style="8" customWidth="1"/>
    <col min="16" max="16" width="7.421875" style="8" bestFit="1" customWidth="1"/>
    <col min="17" max="17" width="4.5742187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>
        <v>2140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3" t="s">
        <v>589</v>
      </c>
      <c r="E4" s="84" t="s">
        <v>12</v>
      </c>
      <c r="F4" s="85"/>
      <c r="G4" s="85"/>
      <c r="H4" s="86"/>
      <c r="I4" s="84" t="s">
        <v>9</v>
      </c>
      <c r="J4" s="87" t="str">
        <f>+CLIENTES!K109</f>
        <v>22 5301312</v>
      </c>
      <c r="K4" s="20"/>
    </row>
    <row r="5" spans="2:11" ht="15">
      <c r="B5" s="39"/>
      <c r="C5" s="40"/>
      <c r="D5" s="88"/>
      <c r="E5" s="124" t="str">
        <f>+CLIENTES!E109</f>
        <v>Camino Melipilla Km 16</v>
      </c>
      <c r="F5" s="124"/>
      <c r="G5" s="124"/>
      <c r="H5" s="124"/>
      <c r="I5" s="124"/>
      <c r="J5" s="125"/>
      <c r="K5" s="20"/>
    </row>
    <row r="6" spans="2:10" ht="17.25" customHeight="1">
      <c r="B6" s="39" t="s">
        <v>27</v>
      </c>
      <c r="C6" s="40"/>
      <c r="D6" s="89" t="str">
        <f>+CLIENTES!C109</f>
        <v>GOOD YEAR</v>
      </c>
      <c r="E6" s="90" t="s">
        <v>7</v>
      </c>
      <c r="F6" s="124" t="str">
        <f>+CLIENTES!F109</f>
        <v>MAIPU</v>
      </c>
      <c r="G6" s="124"/>
      <c r="H6" s="124"/>
      <c r="I6" s="91"/>
      <c r="J6" s="92"/>
    </row>
    <row r="7" spans="2:10" ht="15">
      <c r="B7" s="39" t="s">
        <v>25</v>
      </c>
      <c r="C7" s="40"/>
      <c r="D7" s="89" t="str">
        <f>+CLIENTES!D109</f>
        <v>FABRICA DE NEUMATICOS</v>
      </c>
      <c r="E7" s="90" t="s">
        <v>8</v>
      </c>
      <c r="F7" s="124" t="str">
        <f>+CLIENTES!G109</f>
        <v>STGO</v>
      </c>
      <c r="G7" s="124"/>
      <c r="H7" s="124"/>
      <c r="I7" s="90" t="s">
        <v>26</v>
      </c>
      <c r="J7" s="93" t="str">
        <f>+CLIENTES!I109</f>
        <v>Carla Figueroa</v>
      </c>
    </row>
    <row r="8" spans="2:12" ht="15.75" thickBot="1">
      <c r="B8" s="122" t="s">
        <v>28</v>
      </c>
      <c r="C8" s="123"/>
      <c r="D8" s="89" t="s">
        <v>587</v>
      </c>
      <c r="E8" s="90" t="s">
        <v>11</v>
      </c>
      <c r="F8" s="124"/>
      <c r="G8" s="124"/>
      <c r="H8" s="124"/>
      <c r="I8" s="90" t="s">
        <v>14</v>
      </c>
      <c r="J8" s="94">
        <f ca="1">TODAY()</f>
        <v>41975</v>
      </c>
      <c r="K8" s="20"/>
      <c r="L8" s="20"/>
    </row>
    <row r="9" spans="2:19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>
        <v>4719</v>
      </c>
      <c r="Q9" s="21"/>
      <c r="R9" s="22" t="s">
        <v>21</v>
      </c>
      <c r="S9" s="23" t="s">
        <v>22</v>
      </c>
    </row>
    <row r="10" spans="2:19" ht="15.75" thickBot="1">
      <c r="B10" s="45" t="s">
        <v>1</v>
      </c>
      <c r="C10" s="116" t="s">
        <v>24</v>
      </c>
      <c r="D10" s="117"/>
      <c r="E10" s="118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 t="s">
        <v>597</v>
      </c>
      <c r="M10" s="25"/>
      <c r="N10" s="25"/>
      <c r="O10" s="25"/>
      <c r="P10" s="25"/>
      <c r="Q10" s="26" t="s">
        <v>16</v>
      </c>
      <c r="R10" s="25" t="s">
        <v>19</v>
      </c>
      <c r="S10" s="27" t="s">
        <v>20</v>
      </c>
    </row>
    <row r="11" spans="2:19" ht="15">
      <c r="B11" s="105">
        <v>1</v>
      </c>
      <c r="C11" s="119" t="s">
        <v>596</v>
      </c>
      <c r="D11" s="120"/>
      <c r="E11" s="121"/>
      <c r="F11" s="107">
        <v>1</v>
      </c>
      <c r="G11" s="98" t="s">
        <v>23</v>
      </c>
      <c r="H11" s="77">
        <f>+S11</f>
        <v>53480</v>
      </c>
      <c r="I11" s="101"/>
      <c r="J11" s="77">
        <f aca="true" t="shared" si="0" ref="J11:J28">F11*H11*(1-I11/100)</f>
        <v>53480</v>
      </c>
      <c r="K11" s="28">
        <v>1</v>
      </c>
      <c r="L11" s="29">
        <v>38200</v>
      </c>
      <c r="M11" s="29"/>
      <c r="N11" s="29"/>
      <c r="O11" s="29"/>
      <c r="P11" s="29"/>
      <c r="Q11" s="30">
        <v>1.4</v>
      </c>
      <c r="R11" s="31">
        <f>+L11</f>
        <v>38200</v>
      </c>
      <c r="S11" s="35">
        <f>R11*Q11</f>
        <v>53480</v>
      </c>
    </row>
    <row r="12" spans="2:19" ht="15">
      <c r="B12" s="112">
        <v>2</v>
      </c>
      <c r="C12" s="113" t="s">
        <v>599</v>
      </c>
      <c r="D12" s="114"/>
      <c r="E12" s="115"/>
      <c r="F12" s="108">
        <v>1</v>
      </c>
      <c r="G12" s="99" t="s">
        <v>23</v>
      </c>
      <c r="H12" s="95">
        <f>+S12</f>
        <v>17500</v>
      </c>
      <c r="I12" s="103"/>
      <c r="J12" s="78">
        <f t="shared" si="0"/>
        <v>17500</v>
      </c>
      <c r="K12" s="28">
        <v>2</v>
      </c>
      <c r="L12" s="29">
        <v>12500</v>
      </c>
      <c r="M12" s="29"/>
      <c r="N12" s="29"/>
      <c r="O12" s="29"/>
      <c r="P12" s="29"/>
      <c r="Q12" s="30">
        <v>1.4</v>
      </c>
      <c r="R12" s="31">
        <f>+L12</f>
        <v>12500</v>
      </c>
      <c r="S12" s="35">
        <f aca="true" t="shared" si="1" ref="S12:S28">R12*Q12</f>
        <v>17500</v>
      </c>
    </row>
    <row r="13" spans="2:19" ht="15">
      <c r="B13" s="112">
        <v>3</v>
      </c>
      <c r="C13" s="113" t="s">
        <v>598</v>
      </c>
      <c r="D13" s="114"/>
      <c r="E13" s="115"/>
      <c r="F13" s="108">
        <v>1</v>
      </c>
      <c r="G13" s="99" t="s">
        <v>23</v>
      </c>
      <c r="H13" s="95">
        <f>+S13</f>
        <v>113464</v>
      </c>
      <c r="I13" s="103"/>
      <c r="J13" s="78">
        <f t="shared" si="0"/>
        <v>113464</v>
      </c>
      <c r="K13" s="28">
        <v>3</v>
      </c>
      <c r="L13" s="29">
        <v>87280</v>
      </c>
      <c r="M13" s="29"/>
      <c r="N13" s="29"/>
      <c r="O13" s="29"/>
      <c r="P13" s="29"/>
      <c r="Q13" s="30">
        <v>1.3</v>
      </c>
      <c r="R13" s="31">
        <f aca="true" t="shared" si="2" ref="R13:R18">+L13</f>
        <v>87280</v>
      </c>
      <c r="S13" s="35">
        <f t="shared" si="1"/>
        <v>113464</v>
      </c>
    </row>
    <row r="14" spans="2:19" ht="15">
      <c r="B14" s="106">
        <v>4</v>
      </c>
      <c r="C14" s="113"/>
      <c r="D14" s="114"/>
      <c r="E14" s="115"/>
      <c r="F14" s="108"/>
      <c r="G14" s="99"/>
      <c r="H14" s="78"/>
      <c r="I14" s="103"/>
      <c r="J14" s="78"/>
      <c r="K14" s="28">
        <v>4</v>
      </c>
      <c r="L14" s="29"/>
      <c r="M14" s="29"/>
      <c r="N14" s="29"/>
      <c r="O14" s="29"/>
      <c r="P14" s="29"/>
      <c r="Q14" s="30">
        <v>1.4</v>
      </c>
      <c r="R14" s="31">
        <f t="shared" si="2"/>
        <v>0</v>
      </c>
      <c r="S14" s="35">
        <f t="shared" si="1"/>
        <v>0</v>
      </c>
    </row>
    <row r="15" spans="2:19" s="97" customFormat="1" ht="15">
      <c r="B15" s="106">
        <v>5</v>
      </c>
      <c r="C15" s="80"/>
      <c r="D15" s="81"/>
      <c r="E15" s="82"/>
      <c r="F15" s="108"/>
      <c r="G15" s="99"/>
      <c r="H15" s="78"/>
      <c r="I15" s="103"/>
      <c r="J15" s="78"/>
      <c r="K15" s="96">
        <v>5</v>
      </c>
      <c r="M15" s="29"/>
      <c r="Q15" s="30">
        <v>1.4</v>
      </c>
      <c r="R15" s="31">
        <f t="shared" si="2"/>
        <v>0</v>
      </c>
      <c r="S15" s="35">
        <f t="shared" si="1"/>
        <v>0</v>
      </c>
    </row>
    <row r="16" spans="2:19" s="97" customFormat="1" ht="15">
      <c r="B16" s="106">
        <v>6</v>
      </c>
      <c r="C16" s="80"/>
      <c r="D16" s="81"/>
      <c r="E16" s="82"/>
      <c r="F16" s="108"/>
      <c r="G16" s="99"/>
      <c r="H16" s="78"/>
      <c r="I16" s="103"/>
      <c r="J16" s="78"/>
      <c r="K16" s="96">
        <v>6</v>
      </c>
      <c r="N16" s="29"/>
      <c r="O16" s="29"/>
      <c r="Q16" s="30">
        <v>1</v>
      </c>
      <c r="R16" s="31">
        <f>+L16</f>
        <v>0</v>
      </c>
      <c r="S16" s="35">
        <f t="shared" si="1"/>
        <v>0</v>
      </c>
    </row>
    <row r="17" spans="2:19" ht="15">
      <c r="B17" s="106">
        <v>7</v>
      </c>
      <c r="C17" s="80"/>
      <c r="D17" s="81"/>
      <c r="E17" s="82"/>
      <c r="F17" s="108"/>
      <c r="G17" s="99"/>
      <c r="H17" s="78"/>
      <c r="I17" s="103"/>
      <c r="J17" s="78"/>
      <c r="K17" s="28">
        <v>7</v>
      </c>
      <c r="L17" s="29"/>
      <c r="M17" s="29"/>
      <c r="N17" s="29"/>
      <c r="O17" s="29"/>
      <c r="P17" s="29"/>
      <c r="Q17" s="30">
        <v>1.5</v>
      </c>
      <c r="R17" s="31">
        <f>+M17</f>
        <v>0</v>
      </c>
      <c r="S17" s="35">
        <f t="shared" si="1"/>
        <v>0</v>
      </c>
    </row>
    <row r="18" spans="2:19" ht="15">
      <c r="B18" s="106">
        <v>8</v>
      </c>
      <c r="C18" s="80"/>
      <c r="D18" s="81"/>
      <c r="E18" s="82"/>
      <c r="F18" s="108"/>
      <c r="G18" s="99"/>
      <c r="H18" s="95"/>
      <c r="I18" s="103"/>
      <c r="J18" s="95"/>
      <c r="K18" s="28">
        <v>8</v>
      </c>
      <c r="L18" s="29"/>
      <c r="M18" s="29"/>
      <c r="N18" s="29"/>
      <c r="O18" s="29"/>
      <c r="P18" s="29"/>
      <c r="Q18" s="30">
        <v>1</v>
      </c>
      <c r="R18" s="31">
        <f t="shared" si="2"/>
        <v>0</v>
      </c>
      <c r="S18" s="35">
        <f t="shared" si="1"/>
        <v>0</v>
      </c>
    </row>
    <row r="19" spans="2:19" ht="15">
      <c r="B19" s="106">
        <v>9</v>
      </c>
      <c r="C19" s="50"/>
      <c r="D19" s="51"/>
      <c r="E19" s="52"/>
      <c r="F19" s="109"/>
      <c r="G19" s="100"/>
      <c r="H19" s="78">
        <f aca="true" t="shared" si="3" ref="H19:H28">VLOOKUP(B19,COTIZADO,8,FALSE)</f>
        <v>0</v>
      </c>
      <c r="I19" s="102">
        <v>0</v>
      </c>
      <c r="J19" s="78">
        <f t="shared" si="0"/>
        <v>0</v>
      </c>
      <c r="K19" s="28">
        <v>9</v>
      </c>
      <c r="L19" s="29"/>
      <c r="M19" s="29"/>
      <c r="N19" s="29"/>
      <c r="O19" s="29"/>
      <c r="P19" s="29"/>
      <c r="Q19" s="30">
        <v>1.5</v>
      </c>
      <c r="R19" s="31"/>
      <c r="S19" s="35">
        <f t="shared" si="1"/>
        <v>0</v>
      </c>
    </row>
    <row r="20" spans="2:19" ht="15">
      <c r="B20" s="106">
        <v>10</v>
      </c>
      <c r="C20" s="50"/>
      <c r="D20" s="51"/>
      <c r="E20" s="52"/>
      <c r="F20" s="109"/>
      <c r="G20" s="100"/>
      <c r="H20" s="78">
        <f t="shared" si="3"/>
        <v>0</v>
      </c>
      <c r="I20" s="102">
        <v>0</v>
      </c>
      <c r="J20" s="78">
        <f t="shared" si="0"/>
        <v>0</v>
      </c>
      <c r="K20" s="28">
        <v>10</v>
      </c>
      <c r="L20" s="29"/>
      <c r="M20" s="29"/>
      <c r="N20" s="29"/>
      <c r="O20" s="29"/>
      <c r="P20" s="29"/>
      <c r="Q20" s="30">
        <v>1.5</v>
      </c>
      <c r="R20" s="31"/>
      <c r="S20" s="35">
        <f t="shared" si="1"/>
        <v>0</v>
      </c>
    </row>
    <row r="21" spans="2:19" ht="15">
      <c r="B21" s="106">
        <v>11</v>
      </c>
      <c r="C21" s="50"/>
      <c r="D21" s="51"/>
      <c r="E21" s="52"/>
      <c r="F21" s="109"/>
      <c r="G21" s="100"/>
      <c r="H21" s="78">
        <f t="shared" si="3"/>
        <v>0</v>
      </c>
      <c r="I21" s="102">
        <v>0</v>
      </c>
      <c r="J21" s="78">
        <f t="shared" si="0"/>
        <v>0</v>
      </c>
      <c r="K21" s="28">
        <v>11</v>
      </c>
      <c r="L21" s="29"/>
      <c r="M21" s="29"/>
      <c r="N21" s="29"/>
      <c r="O21" s="29"/>
      <c r="P21" s="29"/>
      <c r="Q21" s="30">
        <v>1.5</v>
      </c>
      <c r="R21" s="31"/>
      <c r="S21" s="35">
        <f t="shared" si="1"/>
        <v>0</v>
      </c>
    </row>
    <row r="22" spans="2:19" ht="15">
      <c r="B22" s="106">
        <v>12</v>
      </c>
      <c r="C22" s="50"/>
      <c r="D22" s="51"/>
      <c r="E22" s="52"/>
      <c r="F22" s="109"/>
      <c r="G22" s="100"/>
      <c r="H22" s="78">
        <f t="shared" si="3"/>
        <v>0</v>
      </c>
      <c r="I22" s="102">
        <v>0</v>
      </c>
      <c r="J22" s="78">
        <f t="shared" si="0"/>
        <v>0</v>
      </c>
      <c r="K22" s="28">
        <v>12</v>
      </c>
      <c r="L22" s="29"/>
      <c r="M22" s="29"/>
      <c r="N22" s="29"/>
      <c r="O22" s="29"/>
      <c r="P22" s="29"/>
      <c r="Q22" s="30">
        <v>1.5</v>
      </c>
      <c r="R22" s="31"/>
      <c r="S22" s="35">
        <f t="shared" si="1"/>
        <v>0</v>
      </c>
    </row>
    <row r="23" spans="2:19" ht="15">
      <c r="B23" s="106">
        <v>13</v>
      </c>
      <c r="C23" s="50"/>
      <c r="D23" s="51"/>
      <c r="E23" s="52"/>
      <c r="F23" s="109"/>
      <c r="G23" s="100"/>
      <c r="H23" s="78">
        <f t="shared" si="3"/>
        <v>0</v>
      </c>
      <c r="I23" s="102">
        <v>0</v>
      </c>
      <c r="J23" s="78">
        <f t="shared" si="0"/>
        <v>0</v>
      </c>
      <c r="K23" s="28">
        <v>13</v>
      </c>
      <c r="L23" s="29"/>
      <c r="M23" s="29"/>
      <c r="N23" s="29"/>
      <c r="O23" s="29"/>
      <c r="P23" s="29"/>
      <c r="Q23" s="30">
        <v>1.5</v>
      </c>
      <c r="R23" s="31"/>
      <c r="S23" s="35">
        <f t="shared" si="1"/>
        <v>0</v>
      </c>
    </row>
    <row r="24" spans="2:19" ht="15">
      <c r="B24" s="106">
        <v>14</v>
      </c>
      <c r="C24" s="50"/>
      <c r="D24" s="51"/>
      <c r="E24" s="52"/>
      <c r="F24" s="109"/>
      <c r="G24" s="100"/>
      <c r="H24" s="78">
        <f t="shared" si="3"/>
        <v>0</v>
      </c>
      <c r="I24" s="102">
        <v>0</v>
      </c>
      <c r="J24" s="78">
        <f t="shared" si="0"/>
        <v>0</v>
      </c>
      <c r="K24" s="28">
        <v>14</v>
      </c>
      <c r="L24" s="29"/>
      <c r="M24" s="29"/>
      <c r="N24" s="29"/>
      <c r="O24" s="29"/>
      <c r="P24" s="29"/>
      <c r="Q24" s="30">
        <v>1.5</v>
      </c>
      <c r="R24" s="31"/>
      <c r="S24" s="35">
        <f t="shared" si="1"/>
        <v>0</v>
      </c>
    </row>
    <row r="25" spans="2:19" ht="15">
      <c r="B25" s="106">
        <v>15</v>
      </c>
      <c r="C25" s="50"/>
      <c r="D25" s="51"/>
      <c r="E25" s="52"/>
      <c r="F25" s="109"/>
      <c r="G25" s="100"/>
      <c r="H25" s="78">
        <f t="shared" si="3"/>
        <v>0</v>
      </c>
      <c r="I25" s="102">
        <v>0</v>
      </c>
      <c r="J25" s="78">
        <f t="shared" si="0"/>
        <v>0</v>
      </c>
      <c r="K25" s="28">
        <v>15</v>
      </c>
      <c r="L25" s="29"/>
      <c r="M25" s="29"/>
      <c r="N25" s="29"/>
      <c r="O25" s="29"/>
      <c r="P25" s="29"/>
      <c r="Q25" s="30">
        <v>1.5</v>
      </c>
      <c r="R25" s="31"/>
      <c r="S25" s="35">
        <f t="shared" si="1"/>
        <v>0</v>
      </c>
    </row>
    <row r="26" spans="2:19" ht="15">
      <c r="B26" s="106">
        <v>16</v>
      </c>
      <c r="C26" s="50"/>
      <c r="D26" s="51"/>
      <c r="E26" s="52"/>
      <c r="F26" s="109"/>
      <c r="G26" s="100"/>
      <c r="H26" s="78">
        <f t="shared" si="3"/>
        <v>0</v>
      </c>
      <c r="I26" s="102">
        <v>0</v>
      </c>
      <c r="J26" s="78">
        <f t="shared" si="0"/>
        <v>0</v>
      </c>
      <c r="K26" s="28">
        <v>16</v>
      </c>
      <c r="L26" s="29"/>
      <c r="M26" s="29"/>
      <c r="N26" s="29"/>
      <c r="O26" s="29"/>
      <c r="P26" s="29"/>
      <c r="Q26" s="30">
        <v>1.5</v>
      </c>
      <c r="R26" s="31"/>
      <c r="S26" s="35">
        <f t="shared" si="1"/>
        <v>0</v>
      </c>
    </row>
    <row r="27" spans="2:19" ht="15">
      <c r="B27" s="106">
        <v>17</v>
      </c>
      <c r="C27" s="50"/>
      <c r="D27" s="51"/>
      <c r="E27" s="52"/>
      <c r="F27" s="109"/>
      <c r="G27" s="100"/>
      <c r="H27" s="78">
        <f t="shared" si="3"/>
        <v>0</v>
      </c>
      <c r="I27" s="102">
        <v>0</v>
      </c>
      <c r="J27" s="78">
        <f t="shared" si="0"/>
        <v>0</v>
      </c>
      <c r="K27" s="28">
        <v>17</v>
      </c>
      <c r="L27" s="29"/>
      <c r="M27" s="29"/>
      <c r="N27" s="29"/>
      <c r="O27" s="29"/>
      <c r="P27" s="29"/>
      <c r="Q27" s="30">
        <v>1.5</v>
      </c>
      <c r="R27" s="31"/>
      <c r="S27" s="35">
        <f t="shared" si="1"/>
        <v>0</v>
      </c>
    </row>
    <row r="28" spans="2:19" ht="15.75" thickBot="1">
      <c r="B28" s="106">
        <v>18</v>
      </c>
      <c r="C28" s="53"/>
      <c r="D28" s="54"/>
      <c r="E28" s="55"/>
      <c r="F28" s="109"/>
      <c r="G28" s="100"/>
      <c r="H28" s="79">
        <f t="shared" si="3"/>
        <v>0</v>
      </c>
      <c r="I28" s="104">
        <v>0</v>
      </c>
      <c r="J28" s="79">
        <f t="shared" si="0"/>
        <v>0</v>
      </c>
      <c r="K28" s="28">
        <v>18</v>
      </c>
      <c r="L28" s="29"/>
      <c r="M28" s="29"/>
      <c r="N28" s="29"/>
      <c r="O28" s="29"/>
      <c r="P28" s="29"/>
      <c r="Q28" s="32">
        <v>1.5</v>
      </c>
      <c r="R28" s="33"/>
      <c r="S28" s="35">
        <f t="shared" si="1"/>
        <v>0</v>
      </c>
    </row>
    <row r="29" spans="2:10" ht="15">
      <c r="B29" s="56" t="s">
        <v>17</v>
      </c>
      <c r="C29" s="110"/>
      <c r="D29" s="40"/>
      <c r="E29" s="40"/>
      <c r="F29" s="57"/>
      <c r="G29" s="58" t="s">
        <v>3</v>
      </c>
      <c r="H29" s="61"/>
      <c r="I29" s="59"/>
      <c r="J29" s="67">
        <f>SUM(J11:J28)</f>
        <v>184444</v>
      </c>
    </row>
    <row r="30" spans="2:10" ht="15">
      <c r="B30" s="60"/>
      <c r="C30" s="61"/>
      <c r="D30" s="62"/>
      <c r="E30" s="40"/>
      <c r="F30" s="63"/>
      <c r="G30" s="64" t="s">
        <v>13</v>
      </c>
      <c r="H30" s="65"/>
      <c r="I30" s="66"/>
      <c r="J30" s="67">
        <f>J29*I30</f>
        <v>0</v>
      </c>
    </row>
    <row r="31" spans="2:10" ht="15">
      <c r="B31" s="39"/>
      <c r="C31" s="40"/>
      <c r="D31" s="40"/>
      <c r="E31" s="40"/>
      <c r="F31" s="68"/>
      <c r="G31" s="69" t="s">
        <v>4</v>
      </c>
      <c r="H31" s="61"/>
      <c r="I31" s="70"/>
      <c r="J31" s="67">
        <f>J29-J30</f>
        <v>184444</v>
      </c>
    </row>
    <row r="32" spans="2:10" ht="15">
      <c r="B32" s="39"/>
      <c r="C32" s="40"/>
      <c r="D32" s="40"/>
      <c r="E32" s="40"/>
      <c r="F32" s="63"/>
      <c r="G32" s="64">
        <v>0.19</v>
      </c>
      <c r="H32" s="65"/>
      <c r="I32" s="66">
        <v>0.19</v>
      </c>
      <c r="J32" s="67">
        <f>J31*I32</f>
        <v>35044.36</v>
      </c>
    </row>
    <row r="33" spans="2:10" ht="15.75" thickBot="1">
      <c r="B33" s="41"/>
      <c r="C33" s="42"/>
      <c r="D33" s="42"/>
      <c r="E33" s="42"/>
      <c r="F33" s="71"/>
      <c r="G33" s="72" t="s">
        <v>2</v>
      </c>
      <c r="H33" s="73"/>
      <c r="I33" s="74"/>
      <c r="J33" s="75">
        <f>J31+J32</f>
        <v>219488.36</v>
      </c>
    </row>
  </sheetData>
  <sheetProtection formatCells="0"/>
  <mergeCells count="10">
    <mergeCell ref="C14:E14"/>
    <mergeCell ref="C10:E10"/>
    <mergeCell ref="C11:E11"/>
    <mergeCell ref="B8:C8"/>
    <mergeCell ref="E5:J5"/>
    <mergeCell ref="F6:H6"/>
    <mergeCell ref="F7:H7"/>
    <mergeCell ref="F8:H8"/>
    <mergeCell ref="C12:E12"/>
    <mergeCell ref="C13:E13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C109" sqref="C109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9" ht="15">
      <c r="A108">
        <v>107</v>
      </c>
      <c r="B108" s="36" t="s">
        <v>586</v>
      </c>
      <c r="C108" t="s">
        <v>584</v>
      </c>
      <c r="E108" t="s">
        <v>585</v>
      </c>
      <c r="F108" t="s">
        <v>73</v>
      </c>
      <c r="G108" t="s">
        <v>33</v>
      </c>
      <c r="I108" t="s">
        <v>588</v>
      </c>
    </row>
    <row r="109" spans="1:12" ht="15">
      <c r="A109">
        <v>108</v>
      </c>
      <c r="B109" s="36" t="s">
        <v>589</v>
      </c>
      <c r="C109" t="s">
        <v>590</v>
      </c>
      <c r="D109" t="s">
        <v>595</v>
      </c>
      <c r="E109" t="s">
        <v>591</v>
      </c>
      <c r="F109" t="s">
        <v>37</v>
      </c>
      <c r="G109" t="s">
        <v>33</v>
      </c>
      <c r="I109" t="s">
        <v>594</v>
      </c>
      <c r="K109" t="s">
        <v>593</v>
      </c>
      <c r="L109" s="111" t="s">
        <v>592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9" r:id="rId1" display="carla_figueroa@goodyear.com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2014-12-02T13:22:15Z</cp:lastPrinted>
  <dcterms:created xsi:type="dcterms:W3CDTF">2013-07-12T05:01:37Z</dcterms:created>
  <dcterms:modified xsi:type="dcterms:W3CDTF">2014-12-02T13:28:34Z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