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<sst xmlns="http://schemas.openxmlformats.org/spreadsheetml/2006/main" count="826" uniqueCount="594">
  <si>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</si>
  <si>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</si>
  <si>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</si>
  <si>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</si>
  <si>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</si>
  <si>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</si>
  <si>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</si>
  <si>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</si>
  <si>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</si>
  <si>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</si>
  <si>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</si>
  <si>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</si>
  <si>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</si>
  <si>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</si>
  <si>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</si>
  <si>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</si>
  <si>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</si>
  <si>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</si>
  <si>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</si>
  <si>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</si>
  <si>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</si>
  <si>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</si>
  <si>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</si>
  <si>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</si>
  <si>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</si>
  <si>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</si>
  <si>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</si>
  <si>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</si>
  <si>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</si>
  <si>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</si>
  <si>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</si>
  <si>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</si>
  <si>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</si>
  <si>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</si>
  <si>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</si>
  <si>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</si>
  <si>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</si>
  <si>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</si>
  <si>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</si>
  <si>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</si>
  <si>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</si>
  <si>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</si>
  <si>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</si>
  <si>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</si>
  <si>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</si>
  <si>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</si>
  <si>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</si>
  <si>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</si>
  <si>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</si>
  <si>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</si>
  <si>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</si>
  <si>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</si>
  <si>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</si>
  <si>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</si>
  <si>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</si>
  <si>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</si>
  <si>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</si>
  <si>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</si>
  <si>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</si>
  <si>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</si>
  <si>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</si>
  <si>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</si>
  <si>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</si>
  <si>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</si>
  <si>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</si>
  <si>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</si>
  <si>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</si>
  <si>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</si>
  <si>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</si>
  <si>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</si>
  <si>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</si>
  <si>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</si>
  <si>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</si>
  <si>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</si>
  <si>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</si>
  <si>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</si>
  <si>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</si>
  <si>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</si>
  <si>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</si>
  <si>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</si>
  <si>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</si>
  <si>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</si>
  <si>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</si>
  <si>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</si>
  <si>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</si>
  <si>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</si>
  <si>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</si>
  <si>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</si>
  <si>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</si>
  <si>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</si>
  <si>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</si>
  <si>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</si>
  <si>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</si>
  <si>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</si>
  <si>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</si>
  <si>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</si>
  <si>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</si>
  <si>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</si>
  <si>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</si>
  <si>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</si>
  <si>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</si>
  <si>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</si>
  <si>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</si>
  <si>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</si>
  <si>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</si>
  <si>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</si>
  <si>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</si>
  <si>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</si>
  <si>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</si>
  <si>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</si>
  <si>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</si>
  <si>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</si>
  <si>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</si>
  <si>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</si>
  <si>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</si>
  <si>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</si>
  <si>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</si>
  <si>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</si>
  <si>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</si>
  <si>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</si>
  <si>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</si>
  <si>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</si>
  <si>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</si>
  <si>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</si>
  <si>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</si>
  <si>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</si>
  <si>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</si>
  <si>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</si>
  <si>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</si>
  <si>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</si>
  <si>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</si>
  <si>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</si>
  <si>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</si>
  <si>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</si>
  <si>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</si>
  <si>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</si>
  <si>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</si>
  <si>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</si>
  <si>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</si>
  <si>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</si>
  <si>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</si>
  <si>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</si>
  <si>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</si>
  <si>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</si>
  <si>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</si>
  <si>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</si>
  <si>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</si>
  <si>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</si>
  <si>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</si>
  <si>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</si>
  <si>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</si>
  <si>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</si>
  <si>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</si>
  <si>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</si>
  <si>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</si>
  <si>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</si>
  <si>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</si>
  <si>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</si>
  <si>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</si>
  <si>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</si>
  <si>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</si>
  <si>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</si>
  <si>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</si>
  <si>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</si>
  <si>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</si>
  <si>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</si>
  <si>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</si>
  <si>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</si>
  <si>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</si>
  <si>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</si>
  <si>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</si>
  <si>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</si>
  <si>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</si>
  <si>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</si>
  <si>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</si>
  <si>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</si>
  <si>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</si>
  <si>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</si>
  <si>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</si>
  <si>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</si>
  <si>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</si>
  <si>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</si>
  <si>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</si>
  <si>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</si>
  <si>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</si>
  <si>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</si>
  <si>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</si>
  <si>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</si>
  <si>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</si>
  <si>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</si>
  <si>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</si>
  <si>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</si>
  <si>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</si>
  <si>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</si>
  <si>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</si>
  <si>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</si>
  <si>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</si>
  <si>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</si>
  <si>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</si>
  <si>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</si>
  <si>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</si>
  <si>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</si>
  <si>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</si>
  <si>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</si>
  <si>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</si>
  <si>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</si>
  <si>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</si>
  <si>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</si>
  <si>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</si>
  <si>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</si>
  <si>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</si>
  <si>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</si>
  <si>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</si>
  <si>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</si>
  <si>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</si>
  <si>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</si>
  <si>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</si>
  <si>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</si>
  <si>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</si>
  <si>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</si>
  <si>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</si>
  <si>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</si>
  <si>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</si>
  <si>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</si>
  <si>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</si>
  <si>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</si>
  <si>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</si>
  <si>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</si>
  <si>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</si>
  <si>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</si>
  <si>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</si>
  <si>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</si>
  <si>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</si>
  <si>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</si>
  <si>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</si>
  <si>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</si>
  <si>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</si>
  <si>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</si>
  <si>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</si>
  <si>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</si>
  <si>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</si>
  <si>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</si>
  <si>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</si>
  <si>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</si>
  <si>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</si>
  <si>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</si>
  <si>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</si>
  <si>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</si>
  <si>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</si>
  <si>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</si>
  <si>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</si>
  <si>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</si>
  <si>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</si>
  <si>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</si>
  <si>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</si>
  <si>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</si>
  <si>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</si>
  <si>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</si>
  <si>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</si>
  <si>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</si>
  <si>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</si>
  <si>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</si>
  <si>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</si>
  <si>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</si>
  <si>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</si>
  <si>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</si>
  <si>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</si>
  <si>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</si>
  <si>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</si>
  <si>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</si>
  <si>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</si>
  <si>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</si>
  <si>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</si>
  <si>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</si>
  <si>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</si>
  <si>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</si>
  <si>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</si>
  <si>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</si>
  <si>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</si>
  <si>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</si>
  <si>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</si>
  <si>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</si>
  <si>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</si>
  <si>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</si>
  <si>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</si>
  <si>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</si>
  <si>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</si>
  <si>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</si>
  <si>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</si>
  <si>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</si>
  <si>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</si>
  <si>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</si>
  <si>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</si>
  <si>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</si>
  <si>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</si>
  <si>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</si>
  <si>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</si>
  <si>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</si>
  <si>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</si>
  <si>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</si>
  <si>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</si>
  <si>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</si>
  <si>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</si>
  <si>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</si>
  <si>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</si>
  <si>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</si>
  <si>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</si>
  <si>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</si>
  <si>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</si>
  <si>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</si>
  <si>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</si>
  <si>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</si>
  <si>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</si>
  <si>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</si>
  <si>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</si>
  <si>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</si>
  <si>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</si>
  <si>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</si>
  <si>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</si>
  <si>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</si>
  <si>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</si>
  <si>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</si>
  <si>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</si>
  <si>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</si>
  <si>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</si>
  <si>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</si>
  <si>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</si>
  <si>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</si>
  <si>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</si>
  <si>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</si>
  <si>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</si>
  <si>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</si>
  <si>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</si>
  <si>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</si>
  <si>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</si>
  <si>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</si>
  <si>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</si>
  <si>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</si>
  <si>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</si>
  <si>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</si>
  <si>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</si>
  <si>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</si>
  <si>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</si>
  <si>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</si>
  <si>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</si>
  <si>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</si>
  <si>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</si>
  <si>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</si>
  <si>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</si>
  <si>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</si>
  <si>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</si>
  <si>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</si>
  <si>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</si>
  <si>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</si>
  <si>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</si>
  <si>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</si>
  <si>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</si>
  <si>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</si>
  <si>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</si>
  <si>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</si>
  <si>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</si>
  <si>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</si>
  <si>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</si>
  <si>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</si>
  <si>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</si>
  <si>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</si>
  <si>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</si>
  <si>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</si>
  <si>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</si>
  <si>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</si>
  <si>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</si>
  <si>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</si>
  <si>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</si>
  <si>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</si>
  <si>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</si>
  <si>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</si>
  <si>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</si>
  <si>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</si>
  <si>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</si>
  <si>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</si>
  <si>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</si>
  <si>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</si>
  <si>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</si>
  <si>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</si>
  <si>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</si>
  <si>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</si>
  <si>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</si>
  <si>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</si>
  <si>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</si>
  <si>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</si>
  <si>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</si>
  <si>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</si>
  <si>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</si>
  <si>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</si>
  <si>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</si>
  <si>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</si>
  <si>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</si>
  <si>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</si>
  <si>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</si>
  <si>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</si>
  <si>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</si>
  <si>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</si>
  <si>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</si>
  <si>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</si>
  <si>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</si>
  <si>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</si>
  <si>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</si>
  <si>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</si>
  <si>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</si>
  <si>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</si>
  <si>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</si>
  <si>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</si>
  <si>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</si>
  <si>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</si>
  <si>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</si>
  <si>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</si>
  <si>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</si>
  <si>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</si>
  <si>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</si>
  <si>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</si>
  <si>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</si>
  <si>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</si>
  <si>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</si>
  <si>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</si>
  <si>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</si>
  <si>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</si>
  <si>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</si>
  <si>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</si>
  <si>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</si>
  <si>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</si>
  <si>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</si>
  <si>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</si>
  <si>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</si>
  <si>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</si>
  <si>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</si>
  <si>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</si>
  <si>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</si>
  <si>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</si>
  <si>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</si>
  <si>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</si>
  <si>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</si>
  <si>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</si>
  <si>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</si>
  <si>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</si>
  <si>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</si>
  <si>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</si>
  <si>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</si>
  <si>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</si>
  <si>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</si>
  <si>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</si>
  <si>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</si>
  <si>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</si>
  <si>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</si>
  <si>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</si>
  <si>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</si>
  <si>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</si>
  <si>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</si>
  <si>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</si>
  <si>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</si>
  <si>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</si>
  <si>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</si>
  <si>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</si>
  <si>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</si>
  <si>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</si>
  <si>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</si>
  <si>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</si>
  <si>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</si>
  <si>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</si>
  <si>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</si>
  <si>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</si>
  <si>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</si>
  <si>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</si>
  <si>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</si>
  <si>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</si>
  <si>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</si>
  <si>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</si>
  <si>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</si>
  <si>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</si>
  <si>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</si>
  <si>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</si>
  <si>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</si>
  <si>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</si>
  <si>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</si>
  <si>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</si>
  <si>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</si>
  <si>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</si>
  <si>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</si>
  <si>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</si>
  <si>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</si>
  <si>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</si>
  <si>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</si>
  <si>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</si>
  <si>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</si>
  <si>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</si>
  <si>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</si>
  <si>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</si>
  <si>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</si>
  <si>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</si>
  <si>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</si>
  <si>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</si>
  <si>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</si>
  <si>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</si>
  <si>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</si>
  <si>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</si>
  <si>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</si>
  <si>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</si>
  <si>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</si>
  <si>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</si>
  <si>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</si>
  <si>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</si>
  <si>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</si>
  <si>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</si>
  <si>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</si>
  <si>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</si>
  <si>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</si>
  <si>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</si>
  <si>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</si>
  <si>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</si>
  <si>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</si>
  <si>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</si>
  <si>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</si>
  <si>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</si>
  <si>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</si>
  <si>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</si>
  <si>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</si>
  <si>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</si>
  <si>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</si>
  <si>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</si>
  <si>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</si>
  <si>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</si>
  <si>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</si>
  <si>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</si>
  <si>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</si>
  <si>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</si>
  <si>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</si>
  <si>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</si>
  <si>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</si>
  <si>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</si>
  <si>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</si>
  <si>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</si>
  <si>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</si>
  <si>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</si>
  <si>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</si>
  <si>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</si>
  <si>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</si>
  <si>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</si>
  <si>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</si>
  <si>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</si>
  <si>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</si>
  <si>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</si>
  <si>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</si>
  <si>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</si>
  <si>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</si>
  <si>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</si>
  <si>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</si>
  <si>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</si>
  <si>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</si>
  <si>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</si>
  <si>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</si>
  <si>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</si>
  <si>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</si>
  <si>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</si>
  <si>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</si>
  <si>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</si>
  <si>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</si>
  <si>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</si>
  <si>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</si>
  <si>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</si>
  <si>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</si>
  <si>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</si>
  <si>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</si>
  <si>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</si>
  <si>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</si>
  <si>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</si>
  <si>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B.BOSCH S.A</t>
  </si>
  <si>
    <t>ernesto</t>
  </si>
  <si>
    <t>76.373.180-4</t>
  </si>
  <si>
    <t>GALVANIZADORA</t>
  </si>
  <si>
    <t>CTI</t>
  </si>
  <si>
    <t>Alberto Llona 777</t>
  </si>
  <si>
    <t>Nicolas Sotelo</t>
  </si>
  <si>
    <t>76.163.495-k</t>
  </si>
  <si>
    <t>PRODUCTOS DE METAL</t>
  </si>
  <si>
    <t>TECNOCOMPOSITES</t>
  </si>
  <si>
    <t>EL JUNCAL 090-C</t>
  </si>
  <si>
    <t>Carlos Calderon</t>
  </si>
  <si>
    <t>ccalderon@tecnocomposites.cl</t>
  </si>
  <si>
    <t>Ernesto Fuentes</t>
  </si>
  <si>
    <t>Elias Quinteros</t>
  </si>
  <si>
    <t>Acople Camlock Polipropileno 2" Tipo E</t>
  </si>
  <si>
    <t>Acople Camlock Polipropileno 2" Tipo B</t>
  </si>
  <si>
    <t>soproin</t>
  </si>
  <si>
    <t>juan carlos</t>
  </si>
  <si>
    <t>serviflex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</si>
</sst>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4" fillId="33" borderId="11" xfId="0" applyFont="1" applyFill="1" applyBorder="1" applyAlignment="1" applyProtection="1">
      <alignment vertical="top" wrapText="1"/>
      <protection locked="0"/>
    </xf>
    <xf numFmtId="0" fontId="44" fillId="33" borderId="11" xfId="0" applyFont="1" applyFill="1" applyBorder="1" applyAlignment="1" applyProtection="1">
      <alignment horizontal="center" vertical="top" wrapText="1"/>
      <protection locked="0"/>
    </xf>
    <xf numFmtId="0" fontId="44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5" fillId="33" borderId="14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horizontal="left" vertical="center" wrapText="1"/>
      <protection locked="0"/>
    </xf>
    <xf numFmtId="0" fontId="45" fillId="33" borderId="0" xfId="0" applyFont="1" applyFill="1" applyBorder="1" applyAlignment="1" applyProtection="1">
      <alignment horizontal="center" vertical="center"/>
      <protection locked="0"/>
    </xf>
    <xf numFmtId="164" fontId="45" fillId="33" borderId="0" xfId="0" applyNumberFormat="1" applyFont="1" applyFill="1" applyBorder="1" applyAlignment="1" applyProtection="1">
      <alignment horizontal="center" vertical="center"/>
      <protection locked="0"/>
    </xf>
    <xf numFmtId="14" fontId="46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5" fillId="0" borderId="19" xfId="0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center"/>
      <protection locked="0"/>
    </xf>
    <xf numFmtId="0" fontId="45" fillId="0" borderId="20" xfId="0" applyFont="1" applyFill="1" applyBorder="1" applyAlignment="1" applyProtection="1">
      <alignment horizontal="center"/>
      <protection locked="0"/>
    </xf>
    <xf numFmtId="0" fontId="45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7" fillId="0" borderId="0" xfId="0" applyFont="1" applyAlignment="1" applyProtection="1">
      <alignment/>
      <protection locked="0"/>
    </xf>
    <xf numFmtId="0" fontId="47" fillId="0" borderId="2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22" xfId="0" applyFont="1" applyBorder="1" applyAlignment="1" applyProtection="1">
      <alignment/>
      <protection locked="0"/>
    </xf>
    <xf numFmtId="0" fontId="47" fillId="0" borderId="23" xfId="0" applyFont="1" applyBorder="1" applyAlignment="1" applyProtection="1">
      <alignment/>
      <protection locked="0"/>
    </xf>
    <xf numFmtId="0" fontId="45" fillId="33" borderId="24" xfId="0" applyFont="1" applyFill="1" applyBorder="1" applyAlignment="1" applyProtection="1">
      <alignment/>
      <protection locked="0"/>
    </xf>
    <xf numFmtId="3" fontId="47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48" fillId="33" borderId="10" xfId="0" applyFont="1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164" fontId="49" fillId="33" borderId="15" xfId="0" applyNumberFormat="1" applyFont="1" applyFill="1" applyBorder="1" applyAlignment="1" applyProtection="1">
      <alignment horizontal="left" vertical="center"/>
      <protection/>
    </xf>
    <xf numFmtId="0" fontId="48" fillId="33" borderId="25" xfId="0" applyFont="1" applyFill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/>
      <protection locked="0"/>
    </xf>
    <xf numFmtId="164" fontId="49" fillId="33" borderId="26" xfId="0" applyNumberFormat="1" applyFont="1" applyFill="1" applyBorder="1" applyAlignment="1" applyProtection="1">
      <alignment horizontal="left" vertical="center"/>
      <protection locked="0"/>
    </xf>
    <xf numFmtId="0" fontId="48" fillId="0" borderId="27" xfId="0" applyFont="1" applyBorder="1" applyAlignment="1" applyProtection="1">
      <alignment horizontal="center"/>
      <protection locked="0"/>
    </xf>
    <xf numFmtId="0" fontId="48" fillId="0" borderId="28" xfId="0" applyFont="1" applyBorder="1" applyAlignment="1" applyProtection="1">
      <alignment horizontal="center"/>
      <protection locked="0"/>
    </xf>
    <xf numFmtId="0" fontId="48" fillId="0" borderId="29" xfId="0" applyFont="1" applyBorder="1" applyAlignment="1" applyProtection="1">
      <alignment horizontal="center"/>
      <protection locked="0"/>
    </xf>
    <xf numFmtId="0" fontId="48" fillId="0" borderId="30" xfId="0" applyFont="1" applyBorder="1" applyAlignment="1" applyProtection="1">
      <alignment horizontal="center"/>
      <protection locked="0"/>
    </xf>
    <xf numFmtId="0" fontId="48" fillId="0" borderId="31" xfId="0" applyFont="1" applyBorder="1" applyAlignment="1" applyProtection="1">
      <alignment horizontal="center"/>
      <protection locked="0"/>
    </xf>
    <xf numFmtId="0" fontId="48" fillId="33" borderId="27" xfId="0" applyNumberFormat="1" applyFont="1" applyFill="1" applyBorder="1" applyAlignment="1" applyProtection="1">
      <alignment horizontal="center"/>
      <protection locked="0"/>
    </xf>
    <xf numFmtId="3" fontId="48" fillId="33" borderId="27" xfId="0" applyNumberFormat="1" applyFont="1" applyFill="1" applyBorder="1" applyAlignment="1" applyProtection="1">
      <alignment horizontal="center"/>
      <protection/>
    </xf>
    <xf numFmtId="0" fontId="48" fillId="33" borderId="32" xfId="0" applyNumberFormat="1" applyFont="1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15" xfId="0" applyFont="1" applyFill="1" applyBorder="1" applyAlignment="1" applyProtection="1">
      <alignment/>
      <protection locked="0"/>
    </xf>
    <xf numFmtId="0" fontId="50" fillId="33" borderId="32" xfId="0" applyFont="1" applyFill="1" applyBorder="1" applyAlignment="1" applyProtection="1">
      <alignment horizontal="center"/>
      <protection locked="0"/>
    </xf>
    <xf numFmtId="0" fontId="50" fillId="33" borderId="25" xfId="0" applyFont="1" applyFill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0" fontId="50" fillId="33" borderId="26" xfId="0" applyFont="1" applyFill="1" applyBorder="1" applyAlignment="1" applyProtection="1">
      <alignment/>
      <protection locked="0"/>
    </xf>
    <xf numFmtId="0" fontId="49" fillId="33" borderId="10" xfId="0" applyFont="1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/>
      <protection locked="0"/>
    </xf>
    <xf numFmtId="0" fontId="48" fillId="33" borderId="12" xfId="0" applyFont="1" applyFill="1" applyBorder="1" applyAlignment="1" applyProtection="1">
      <alignment/>
      <protection locked="0"/>
    </xf>
    <xf numFmtId="0" fontId="48" fillId="33" borderId="28" xfId="0" applyFont="1" applyFill="1" applyBorder="1" applyAlignment="1" applyProtection="1">
      <alignment horizontal="right" vertical="center"/>
      <protection locked="0"/>
    </xf>
    <xf numFmtId="0" fontId="48" fillId="33" borderId="30" xfId="0" applyFont="1" applyFill="1" applyBorder="1" applyAlignment="1" applyProtection="1">
      <alignment horizontal="right"/>
      <protection locked="0"/>
    </xf>
    <xf numFmtId="1" fontId="48" fillId="33" borderId="31" xfId="0" applyNumberFormat="1" applyFont="1" applyFill="1" applyBorder="1" applyAlignment="1" applyProtection="1">
      <alignment horizontal="center"/>
      <protection/>
    </xf>
    <xf numFmtId="0" fontId="48" fillId="33" borderId="14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left" vertical="center"/>
      <protection locked="0"/>
    </xf>
    <xf numFmtId="0" fontId="48" fillId="33" borderId="15" xfId="0" applyFont="1" applyFill="1" applyBorder="1" applyAlignment="1" applyProtection="1">
      <alignment horizontal="right"/>
      <protection locked="0"/>
    </xf>
    <xf numFmtId="9" fontId="48" fillId="33" borderId="33" xfId="0" applyNumberFormat="1" applyFont="1" applyFill="1" applyBorder="1" applyAlignment="1" applyProtection="1">
      <alignment horizontal="right" vertical="center"/>
      <protection locked="0"/>
    </xf>
    <xf numFmtId="9" fontId="48" fillId="33" borderId="0" xfId="0" applyNumberFormat="1" applyFont="1" applyFill="1" applyBorder="1" applyAlignment="1" applyProtection="1">
      <alignment horizontal="right" vertical="center"/>
      <protection locked="0"/>
    </xf>
    <xf numFmtId="9" fontId="48" fillId="33" borderId="19" xfId="0" applyNumberFormat="1" applyFont="1" applyFill="1" applyBorder="1" applyAlignment="1" applyProtection="1">
      <alignment horizontal="center" vertical="center"/>
      <protection locked="0"/>
    </xf>
    <xf numFmtId="1" fontId="48" fillId="33" borderId="34" xfId="0" applyNumberFormat="1" applyFont="1" applyFill="1" applyBorder="1" applyAlignment="1" applyProtection="1">
      <alignment horizontal="center"/>
      <protection/>
    </xf>
    <xf numFmtId="0" fontId="48" fillId="33" borderId="15" xfId="0" applyFont="1" applyFill="1" applyBorder="1" applyAlignment="1" applyProtection="1">
      <alignment/>
      <protection locked="0"/>
    </xf>
    <xf numFmtId="0" fontId="48" fillId="33" borderId="33" xfId="0" applyFont="1" applyFill="1" applyBorder="1" applyAlignment="1" applyProtection="1">
      <alignment horizontal="right" vertical="center"/>
      <protection locked="0"/>
    </xf>
    <xf numFmtId="0" fontId="48" fillId="33" borderId="19" xfId="0" applyFont="1" applyFill="1" applyBorder="1" applyAlignment="1" applyProtection="1">
      <alignment horizontal="right"/>
      <protection locked="0"/>
    </xf>
    <xf numFmtId="0" fontId="48" fillId="33" borderId="26" xfId="0" applyFont="1" applyFill="1" applyBorder="1" applyAlignment="1" applyProtection="1">
      <alignment/>
      <protection locked="0"/>
    </xf>
    <xf numFmtId="0" fontId="48" fillId="33" borderId="35" xfId="0" applyFont="1" applyFill="1" applyBorder="1" applyAlignment="1" applyProtection="1">
      <alignment horizontal="right" vertical="center"/>
      <protection locked="0"/>
    </xf>
    <xf numFmtId="0" fontId="48" fillId="33" borderId="24" xfId="0" applyFont="1" applyFill="1" applyBorder="1" applyAlignment="1" applyProtection="1">
      <alignment horizontal="right" vertical="center"/>
      <protection locked="0"/>
    </xf>
    <xf numFmtId="0" fontId="48" fillId="33" borderId="36" xfId="0" applyFont="1" applyFill="1" applyBorder="1" applyAlignment="1" applyProtection="1">
      <alignment horizontal="right"/>
      <protection locked="0"/>
    </xf>
    <xf numFmtId="1" fontId="48" fillId="33" borderId="37" xfId="0" applyNumberFormat="1" applyFont="1" applyFill="1" applyBorder="1" applyAlignment="1" applyProtection="1">
      <alignment horizontal="center"/>
      <protection/>
    </xf>
    <xf numFmtId="165" fontId="51" fillId="0" borderId="13" xfId="45" applyNumberFormat="1" applyFont="1" applyFill="1" applyBorder="1" applyAlignment="1" applyProtection="1">
      <alignment horizontal="center" vertical="center"/>
      <protection locked="0"/>
    </xf>
    <xf numFmtId="0" fontId="35" fillId="0" borderId="0" xfId="45" applyAlignment="1">
      <alignment/>
    </xf>
    <xf numFmtId="0" fontId="52" fillId="0" borderId="0" xfId="45" applyFont="1" applyAlignment="1" applyProtection="1">
      <alignment/>
      <protection locked="0"/>
    </xf>
    <xf numFmtId="0" fontId="49" fillId="0" borderId="0" xfId="0" applyFont="1" applyAlignment="1" applyProtection="1">
      <alignment horizontal="left"/>
      <protection locked="0"/>
    </xf>
    <xf numFmtId="0" fontId="49" fillId="33" borderId="11" xfId="0" applyFont="1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horizontal="center"/>
      <protection locked="0"/>
    </xf>
    <xf numFmtId="0" fontId="49" fillId="33" borderId="12" xfId="0" applyFont="1" applyFill="1" applyBorder="1" applyAlignment="1" applyProtection="1">
      <alignment horizontal="left"/>
      <protection/>
    </xf>
    <xf numFmtId="0" fontId="49" fillId="33" borderId="0" xfId="0" applyFont="1" applyFill="1" applyBorder="1" applyAlignment="1" applyProtection="1">
      <alignment horizontal="left"/>
      <protection locked="0"/>
    </xf>
    <xf numFmtId="0" fontId="49" fillId="33" borderId="0" xfId="0" applyFont="1" applyFill="1" applyBorder="1" applyAlignment="1" applyProtection="1">
      <alignment horizontal="left"/>
      <protection/>
    </xf>
    <xf numFmtId="0" fontId="49" fillId="0" borderId="0" xfId="0" applyFont="1" applyFill="1" applyBorder="1" applyAlignment="1" applyProtection="1">
      <alignment/>
      <protection/>
    </xf>
    <xf numFmtId="0" fontId="49" fillId="33" borderId="15" xfId="45" applyFont="1" applyFill="1" applyBorder="1" applyAlignment="1" applyProtection="1">
      <alignment horizontal="left"/>
      <protection/>
    </xf>
    <xf numFmtId="0" fontId="49" fillId="33" borderId="15" xfId="0" applyFont="1" applyFill="1" applyBorder="1" applyAlignment="1" applyProtection="1">
      <alignment horizontal="left"/>
      <protection/>
    </xf>
    <xf numFmtId="0" fontId="48" fillId="33" borderId="27" xfId="0" applyFont="1" applyFill="1" applyBorder="1" applyAlignment="1" applyProtection="1">
      <alignment horizontal="center"/>
      <protection locked="0"/>
    </xf>
    <xf numFmtId="0" fontId="48" fillId="33" borderId="32" xfId="0" applyFont="1" applyFill="1" applyBorder="1" applyAlignment="1" applyProtection="1">
      <alignment horizontal="center"/>
      <protection locked="0"/>
    </xf>
    <xf numFmtId="3" fontId="48" fillId="33" borderId="32" xfId="0" applyNumberFormat="1" applyFont="1" applyFill="1" applyBorder="1" applyAlignment="1" applyProtection="1">
      <alignment horizontal="center"/>
      <protection/>
    </xf>
    <xf numFmtId="0" fontId="50" fillId="33" borderId="14" xfId="0" applyFont="1" applyFill="1" applyBorder="1" applyAlignment="1" applyProtection="1">
      <alignment/>
      <protection locked="0"/>
    </xf>
    <xf numFmtId="3" fontId="48" fillId="33" borderId="38" xfId="0" applyNumberFormat="1" applyFont="1" applyFill="1" applyBorder="1" applyAlignment="1" applyProtection="1">
      <alignment horizontal="center"/>
      <protection/>
    </xf>
    <xf numFmtId="0" fontId="49" fillId="33" borderId="0" xfId="0" applyFont="1" applyFill="1" applyBorder="1" applyAlignment="1" applyProtection="1">
      <alignment horizontal="left"/>
      <protection/>
    </xf>
    <xf numFmtId="0" fontId="49" fillId="33" borderId="15" xfId="0" applyFont="1" applyFill="1" applyBorder="1" applyAlignment="1" applyProtection="1">
      <alignment horizontal="left"/>
      <protection/>
    </xf>
    <xf numFmtId="0" fontId="48" fillId="33" borderId="14" xfId="0" applyFont="1" applyFill="1" applyBorder="1" applyAlignment="1" applyProtection="1">
      <alignment horizontal="left"/>
      <protection locked="0"/>
    </xf>
    <xf numFmtId="0" fontId="48" fillId="0" borderId="0" xfId="0" applyFont="1" applyBorder="1" applyAlignment="1" applyProtection="1">
      <alignment/>
      <protection locked="0"/>
    </xf>
    <xf numFmtId="0" fontId="48" fillId="0" borderId="15" xfId="0" applyFont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 horizontal="left"/>
      <protection locked="0"/>
    </xf>
    <xf numFmtId="0" fontId="48" fillId="0" borderId="39" xfId="0" applyFont="1" applyBorder="1" applyAlignment="1" applyProtection="1">
      <alignment horizontal="center"/>
      <protection locked="0"/>
    </xf>
    <xf numFmtId="0" fontId="48" fillId="0" borderId="40" xfId="0" applyFont="1" applyBorder="1" applyAlignment="1" applyProtection="1">
      <alignment/>
      <protection locked="0"/>
    </xf>
    <xf numFmtId="0" fontId="48" fillId="0" borderId="41" xfId="0" applyFont="1" applyBorder="1" applyAlignment="1" applyProtection="1">
      <alignment/>
      <protection locked="0"/>
    </xf>
    <xf numFmtId="0" fontId="48" fillId="33" borderId="10" xfId="0" applyFont="1" applyFill="1" applyBorder="1" applyAlignment="1" applyProtection="1">
      <alignment horizontal="left"/>
      <protection locked="0"/>
    </xf>
    <xf numFmtId="0" fontId="48" fillId="0" borderId="11" xfId="0" applyFont="1" applyBorder="1" applyAlignment="1" applyProtection="1">
      <alignment/>
      <protection locked="0"/>
    </xf>
    <xf numFmtId="0" fontId="48" fillId="0" borderId="12" xfId="0" applyFont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 horizontal="left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333375</xdr:colOff>
      <xdr:row>20</xdr:row>
      <xdr:rowOff>190500</xdr:rowOff>
    </xdr:from>
    <xdr:ext cx="1476375" cy="1476375"/>
    <xdr:sp>
      <xdr:nvSpPr>
        <xdr:cNvPr id="3" name="AutoShape 6" descr="184027"/>
        <xdr:cNvSpPr>
          <a:spLocks noChangeAspect="1"/>
        </xdr:cNvSpPr>
      </xdr:nvSpPr>
      <xdr:spPr>
        <a:xfrm>
          <a:off x="1266825" y="4524375"/>
          <a:ext cx="1476375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333375</xdr:colOff>
      <xdr:row>22</xdr:row>
      <xdr:rowOff>190500</xdr:rowOff>
    </xdr:from>
    <xdr:ext cx="2847975" cy="2847975"/>
    <xdr:sp>
      <xdr:nvSpPr>
        <xdr:cNvPr id="4" name="AutoShape 7" descr="Imagen producto"/>
        <xdr:cNvSpPr>
          <a:spLocks noChangeAspect="1"/>
        </xdr:cNvSpPr>
      </xdr:nvSpPr>
      <xdr:spPr>
        <a:xfrm>
          <a:off x="1266825" y="4905375"/>
          <a:ext cx="2847975" cy="284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calderon@tecnocomposites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M6" sqref="M6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3">
        <v>2088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86" t="s">
        <v>576</v>
      </c>
      <c r="E4" s="38" t="s">
        <v>12</v>
      </c>
      <c r="F4" s="87"/>
      <c r="G4" s="87"/>
      <c r="H4" s="88"/>
      <c r="I4" s="38" t="s">
        <v>9</v>
      </c>
      <c r="J4" s="89">
        <f>VLOOKUP(D4,CLIENTES,10,FALSE)</f>
        <v>0</v>
      </c>
      <c r="K4" s="20"/>
    </row>
    <row r="5" spans="2:11" ht="15">
      <c r="B5" s="39"/>
      <c r="C5" s="40"/>
      <c r="D5" s="90"/>
      <c r="E5" s="100">
        <f>VLOOKUP(D4,CLIENTES,4,FALSE)</f>
        <v>0</v>
      </c>
      <c r="F5" s="100"/>
      <c r="G5" s="100"/>
      <c r="H5" s="100"/>
      <c r="I5" s="100"/>
      <c r="J5" s="101"/>
      <c r="K5" s="20"/>
    </row>
    <row r="6" spans="2:10" ht="17.25" customHeight="1">
      <c r="B6" s="39" t="s">
        <v>27</v>
      </c>
      <c r="C6" s="40"/>
      <c r="D6" s="91" t="str">
        <f>VLOOKUP(D4,CLIENTES,2,FALSE)</f>
        <v>B.BOSCH S.A</v>
      </c>
      <c r="E6" s="40" t="s">
        <v>7</v>
      </c>
      <c r="F6" s="100" t="str">
        <f>VLOOKUP(D4,CLIENTES,5,FALSE)</f>
        <v>QUILICURA</v>
      </c>
      <c r="G6" s="100"/>
      <c r="H6" s="100"/>
      <c r="I6" s="92">
        <f>VLOOKUP(D4,CLIENTES,11,FALSE)</f>
        <v>0</v>
      </c>
      <c r="J6" s="93"/>
    </row>
    <row r="7" spans="2:10" ht="15">
      <c r="B7" s="39" t="s">
        <v>25</v>
      </c>
      <c r="C7" s="40"/>
      <c r="D7" s="91" t="str">
        <f>VLOOKUP(D4,CLIENTES,3,FALSE)</f>
        <v>GALVANIZADORA</v>
      </c>
      <c r="E7" s="40" t="s">
        <v>8</v>
      </c>
      <c r="F7" s="100" t="str">
        <f>VLOOKUP(D4,CLIENTES,6,FALSE)</f>
        <v>STGO</v>
      </c>
      <c r="G7" s="100"/>
      <c r="H7" s="100"/>
      <c r="I7" s="40" t="s">
        <v>26</v>
      </c>
      <c r="J7" s="94" t="str">
        <f>VLOOKUP(D4,CLIENTES,8,FALSE)</f>
        <v>Elias Quinteros</v>
      </c>
    </row>
    <row r="8" spans="2:12" ht="15.75" thickBot="1">
      <c r="B8" s="102" t="s">
        <v>28</v>
      </c>
      <c r="C8" s="112"/>
      <c r="D8" s="91">
        <f>VLOOKUP(D4,CLIENTES,7,FALSE)</f>
        <v>0</v>
      </c>
      <c r="E8" s="40" t="s">
        <v>11</v>
      </c>
      <c r="F8" s="100" t="str">
        <f>VLOOKUP(D4,CLIENTES,12,FALSE)</f>
        <v>Ernesto Fuentes</v>
      </c>
      <c r="G8" s="100"/>
      <c r="H8" s="100"/>
      <c r="I8" s="40" t="s">
        <v>14</v>
      </c>
      <c r="J8" s="41">
        <f ca="1">TODAY()</f>
        <v>41949</v>
      </c>
      <c r="K8" s="20"/>
      <c r="L8" s="20"/>
    </row>
    <row r="9" spans="2:18" ht="16.5" thickBot="1" thickTop="1">
      <c r="B9" s="42"/>
      <c r="C9" s="43"/>
      <c r="D9" s="44"/>
      <c r="E9" s="43"/>
      <c r="F9" s="44"/>
      <c r="G9" s="44"/>
      <c r="H9" s="44"/>
      <c r="I9" s="43"/>
      <c r="J9" s="45"/>
      <c r="K9" s="20"/>
      <c r="L9" s="20" t="s">
        <v>592</v>
      </c>
      <c r="P9" s="21"/>
      <c r="Q9" s="22" t="s">
        <v>21</v>
      </c>
      <c r="R9" s="23" t="s">
        <v>22</v>
      </c>
    </row>
    <row r="10" spans="2:18" ht="15.75" thickBot="1">
      <c r="B10" s="46" t="s">
        <v>1</v>
      </c>
      <c r="C10" s="106" t="s">
        <v>24</v>
      </c>
      <c r="D10" s="107"/>
      <c r="E10" s="108"/>
      <c r="F10" s="47" t="s">
        <v>0</v>
      </c>
      <c r="G10" s="48" t="s">
        <v>23</v>
      </c>
      <c r="H10" s="48" t="s">
        <v>15</v>
      </c>
      <c r="I10" s="49" t="s">
        <v>13</v>
      </c>
      <c r="J10" s="50" t="s">
        <v>2</v>
      </c>
      <c r="K10" s="24" t="s">
        <v>18</v>
      </c>
      <c r="L10" s="25" t="s">
        <v>591</v>
      </c>
      <c r="M10" s="25" t="s">
        <v>593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51">
        <v>1</v>
      </c>
      <c r="C11" s="109" t="s">
        <v>589</v>
      </c>
      <c r="D11" s="110"/>
      <c r="E11" s="111"/>
      <c r="F11" s="95">
        <v>10</v>
      </c>
      <c r="G11" s="37" t="s">
        <v>23</v>
      </c>
      <c r="H11" s="52">
        <f>+R11</f>
        <v>3808</v>
      </c>
      <c r="I11" s="52"/>
      <c r="J11" s="52">
        <f>F11*H11*(1-I11/100)</f>
        <v>38080</v>
      </c>
      <c r="K11" s="28">
        <v>1</v>
      </c>
      <c r="L11" s="29">
        <f>2030*(1-0.4)</f>
        <v>1218</v>
      </c>
      <c r="M11" s="29">
        <v>2380</v>
      </c>
      <c r="N11" s="29"/>
      <c r="O11" s="29"/>
      <c r="P11" s="30">
        <v>1.6</v>
      </c>
      <c r="Q11" s="31">
        <f>+M11</f>
        <v>2380</v>
      </c>
      <c r="R11" s="35">
        <f>Q11*P11</f>
        <v>3808</v>
      </c>
    </row>
    <row r="12" spans="2:18" ht="15">
      <c r="B12" s="53">
        <v>2</v>
      </c>
      <c r="C12" s="102" t="s">
        <v>590</v>
      </c>
      <c r="D12" s="103"/>
      <c r="E12" s="104"/>
      <c r="F12" s="96">
        <v>10</v>
      </c>
      <c r="G12" s="39" t="s">
        <v>23</v>
      </c>
      <c r="H12" s="97">
        <f>+R12</f>
        <v>12896</v>
      </c>
      <c r="I12" s="97"/>
      <c r="J12" s="97">
        <f>F12*H12*(1-I12/100)</f>
        <v>128960</v>
      </c>
      <c r="K12" s="28">
        <v>2</v>
      </c>
      <c r="L12" s="29">
        <f>6990*(1-0.4)</f>
        <v>4194</v>
      </c>
      <c r="M12" s="29">
        <v>8060</v>
      </c>
      <c r="N12" s="29"/>
      <c r="O12" s="29"/>
      <c r="P12" s="30">
        <v>1.6</v>
      </c>
      <c r="Q12" s="31">
        <f>+M12</f>
        <v>8060</v>
      </c>
      <c r="R12" s="35">
        <f aca="true" t="shared" si="0" ref="R12:R22">Q12*P12</f>
        <v>12896</v>
      </c>
    </row>
    <row r="13" spans="2:18" ht="15">
      <c r="B13" s="53">
        <v>3</v>
      </c>
      <c r="C13" s="102"/>
      <c r="D13" s="103"/>
      <c r="E13" s="104"/>
      <c r="F13" s="96"/>
      <c r="G13" s="39"/>
      <c r="H13" s="97"/>
      <c r="I13" s="97"/>
      <c r="J13" s="97"/>
      <c r="K13" s="28">
        <v>3</v>
      </c>
      <c r="L13" s="29"/>
      <c r="M13" s="29"/>
      <c r="N13" s="29"/>
      <c r="O13" s="29"/>
      <c r="P13" s="30">
        <v>1.35</v>
      </c>
      <c r="Q13" s="31">
        <f aca="true" t="shared" si="1" ref="Q13:Q22">+L13</f>
        <v>0</v>
      </c>
      <c r="R13" s="35">
        <f t="shared" si="0"/>
        <v>0</v>
      </c>
    </row>
    <row r="14" spans="2:18" ht="15">
      <c r="B14" s="53">
        <v>4</v>
      </c>
      <c r="C14" s="102"/>
      <c r="D14" s="103"/>
      <c r="E14" s="104"/>
      <c r="F14" s="96"/>
      <c r="G14" s="39"/>
      <c r="H14" s="97"/>
      <c r="I14" s="97"/>
      <c r="J14" s="97"/>
      <c r="K14" s="28">
        <v>4</v>
      </c>
      <c r="L14" s="29"/>
      <c r="M14" s="29"/>
      <c r="N14" s="29"/>
      <c r="O14" s="29"/>
      <c r="P14" s="30">
        <v>1.4</v>
      </c>
      <c r="Q14" s="31">
        <f t="shared" si="1"/>
        <v>0</v>
      </c>
      <c r="R14" s="35">
        <f t="shared" si="0"/>
        <v>0</v>
      </c>
    </row>
    <row r="15" spans="2:18" ht="15">
      <c r="B15" s="53">
        <v>5</v>
      </c>
      <c r="C15" s="102"/>
      <c r="D15" s="103"/>
      <c r="E15" s="104"/>
      <c r="F15" s="96"/>
      <c r="G15" s="39"/>
      <c r="H15" s="97"/>
      <c r="I15" s="97"/>
      <c r="J15" s="97"/>
      <c r="K15" s="28">
        <v>5</v>
      </c>
      <c r="L15" s="29"/>
      <c r="M15" s="85"/>
      <c r="N15" s="29"/>
      <c r="O15" s="29"/>
      <c r="P15" s="30">
        <v>1.2</v>
      </c>
      <c r="Q15" s="31">
        <f t="shared" si="1"/>
        <v>0</v>
      </c>
      <c r="R15" s="35">
        <f t="shared" si="0"/>
        <v>0</v>
      </c>
    </row>
    <row r="16" spans="2:18" ht="15">
      <c r="B16" s="53">
        <v>6</v>
      </c>
      <c r="C16" s="102"/>
      <c r="D16" s="103"/>
      <c r="E16" s="104"/>
      <c r="F16" s="96"/>
      <c r="G16" s="39"/>
      <c r="H16" s="97"/>
      <c r="I16" s="97"/>
      <c r="J16" s="97"/>
      <c r="K16" s="28">
        <v>6</v>
      </c>
      <c r="L16" s="29"/>
      <c r="M16" s="29"/>
      <c r="N16" s="29"/>
      <c r="O16" s="29"/>
      <c r="P16" s="30">
        <v>1.2</v>
      </c>
      <c r="Q16" s="31">
        <f t="shared" si="1"/>
        <v>0</v>
      </c>
      <c r="R16" s="35">
        <f t="shared" si="0"/>
        <v>0</v>
      </c>
    </row>
    <row r="17" spans="2:18" ht="15">
      <c r="B17" s="53">
        <v>7</v>
      </c>
      <c r="C17" s="102"/>
      <c r="D17" s="103"/>
      <c r="E17" s="104"/>
      <c r="F17" s="96"/>
      <c r="G17" s="39"/>
      <c r="H17" s="97"/>
      <c r="I17" s="97"/>
      <c r="J17" s="97"/>
      <c r="K17" s="28">
        <v>7</v>
      </c>
      <c r="L17" s="29"/>
      <c r="M17" s="29"/>
      <c r="N17" s="29"/>
      <c r="O17" s="29"/>
      <c r="P17" s="30">
        <v>1.5</v>
      </c>
      <c r="Q17" s="31">
        <f t="shared" si="1"/>
        <v>0</v>
      </c>
      <c r="R17" s="35">
        <f t="shared" si="0"/>
        <v>0</v>
      </c>
    </row>
    <row r="18" spans="2:18" ht="15">
      <c r="B18" s="53">
        <v>8</v>
      </c>
      <c r="C18" s="102"/>
      <c r="D18" s="103"/>
      <c r="E18" s="104"/>
      <c r="F18" s="96"/>
      <c r="G18" s="39"/>
      <c r="H18" s="97"/>
      <c r="I18" s="97"/>
      <c r="J18" s="97"/>
      <c r="K18" s="28">
        <v>8</v>
      </c>
      <c r="L18" s="29"/>
      <c r="M18" s="29"/>
      <c r="N18" s="29"/>
      <c r="O18" s="29"/>
      <c r="P18" s="30">
        <v>1.4</v>
      </c>
      <c r="Q18" s="31">
        <f t="shared" si="1"/>
        <v>0</v>
      </c>
      <c r="R18" s="35">
        <f t="shared" si="0"/>
        <v>0</v>
      </c>
    </row>
    <row r="19" spans="2:18" ht="15">
      <c r="B19" s="53">
        <v>9</v>
      </c>
      <c r="C19" s="105"/>
      <c r="D19" s="103"/>
      <c r="E19" s="104"/>
      <c r="F19" s="57"/>
      <c r="G19" s="98"/>
      <c r="H19" s="97"/>
      <c r="I19" s="97"/>
      <c r="J19" s="97"/>
      <c r="K19" s="28">
        <v>9</v>
      </c>
      <c r="L19" s="29"/>
      <c r="M19" s="29"/>
      <c r="N19" s="29"/>
      <c r="O19" s="29"/>
      <c r="P19" s="30">
        <v>1.4</v>
      </c>
      <c r="Q19" s="31">
        <f t="shared" si="1"/>
        <v>0</v>
      </c>
      <c r="R19" s="35">
        <f t="shared" si="0"/>
        <v>0</v>
      </c>
    </row>
    <row r="20" spans="2:18" ht="15">
      <c r="B20" s="53">
        <v>10</v>
      </c>
      <c r="C20" s="54"/>
      <c r="D20" s="55"/>
      <c r="E20" s="56"/>
      <c r="F20" s="57"/>
      <c r="G20" s="98"/>
      <c r="H20" s="97"/>
      <c r="I20" s="97"/>
      <c r="J20" s="97"/>
      <c r="K20" s="28">
        <v>10</v>
      </c>
      <c r="L20" s="29"/>
      <c r="M20" s="29"/>
      <c r="N20" s="29"/>
      <c r="O20" s="29"/>
      <c r="P20" s="30">
        <v>1.5</v>
      </c>
      <c r="Q20" s="31">
        <f t="shared" si="1"/>
        <v>0</v>
      </c>
      <c r="R20" s="35">
        <f t="shared" si="0"/>
        <v>0</v>
      </c>
    </row>
    <row r="21" spans="2:18" ht="15">
      <c r="B21" s="53">
        <v>11</v>
      </c>
      <c r="C21" s="54"/>
      <c r="D21" s="55"/>
      <c r="E21" s="56"/>
      <c r="F21" s="57"/>
      <c r="G21" s="98"/>
      <c r="H21" s="97"/>
      <c r="I21" s="97"/>
      <c r="J21" s="97"/>
      <c r="K21" s="28">
        <v>11</v>
      </c>
      <c r="L21" s="29"/>
      <c r="M21" s="29"/>
      <c r="N21" s="29"/>
      <c r="O21" s="29"/>
      <c r="P21" s="30">
        <v>1.6</v>
      </c>
      <c r="Q21" s="31">
        <f t="shared" si="1"/>
        <v>0</v>
      </c>
      <c r="R21" s="35">
        <f t="shared" si="0"/>
        <v>0</v>
      </c>
    </row>
    <row r="22" spans="2:18" ht="15">
      <c r="B22" s="53">
        <v>12</v>
      </c>
      <c r="C22" s="54"/>
      <c r="D22"/>
      <c r="E22" s="56"/>
      <c r="F22" s="57"/>
      <c r="G22" s="98"/>
      <c r="H22" s="97"/>
      <c r="I22" s="97"/>
      <c r="J22" s="97"/>
      <c r="K22" s="28">
        <v>12</v>
      </c>
      <c r="L22" s="29"/>
      <c r="M22" s="29"/>
      <c r="N22" s="29"/>
      <c r="O22" s="29"/>
      <c r="P22" s="30">
        <v>1.7</v>
      </c>
      <c r="Q22" s="31">
        <f t="shared" si="1"/>
        <v>0</v>
      </c>
      <c r="R22" s="35">
        <f t="shared" si="0"/>
        <v>0</v>
      </c>
    </row>
    <row r="23" spans="2:18" ht="15">
      <c r="B23" s="53">
        <v>13</v>
      </c>
      <c r="C23" s="54"/>
      <c r="D23" s="55"/>
      <c r="E23" s="56"/>
      <c r="F23" s="57"/>
      <c r="G23" s="98"/>
      <c r="H23" s="97"/>
      <c r="I23" s="97"/>
      <c r="J23" s="97"/>
      <c r="K23" s="28">
        <v>13</v>
      </c>
      <c r="L23" s="29"/>
      <c r="M23" s="29"/>
      <c r="N23" s="29"/>
      <c r="O23" s="29"/>
      <c r="P23" s="30">
        <v>1.5</v>
      </c>
      <c r="Q23" s="31"/>
      <c r="R23" s="35">
        <f aca="true" t="shared" si="2" ref="R23:R28">Q23*P23</f>
        <v>0</v>
      </c>
    </row>
    <row r="24" spans="2:18" ht="15">
      <c r="B24" s="53">
        <v>14</v>
      </c>
      <c r="C24" s="54"/>
      <c r="D24"/>
      <c r="E24" s="56"/>
      <c r="F24" s="57"/>
      <c r="G24" s="98"/>
      <c r="H24" s="97"/>
      <c r="I24" s="97"/>
      <c r="J24" s="97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53">
        <v>15</v>
      </c>
      <c r="C25" s="54"/>
      <c r="D25" s="55"/>
      <c r="E25" s="56"/>
      <c r="F25" s="57"/>
      <c r="G25" s="98"/>
      <c r="H25" s="97"/>
      <c r="I25" s="97"/>
      <c r="J25" s="97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53">
        <v>16</v>
      </c>
      <c r="C26" s="54"/>
      <c r="D26" s="55"/>
      <c r="E26" s="56"/>
      <c r="F26" s="57"/>
      <c r="G26" s="98"/>
      <c r="H26" s="97"/>
      <c r="I26" s="97"/>
      <c r="J26" s="97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53">
        <v>17</v>
      </c>
      <c r="C27" s="54"/>
      <c r="D27" s="55"/>
      <c r="E27" s="56"/>
      <c r="F27" s="57"/>
      <c r="G27" s="98"/>
      <c r="H27" s="97"/>
      <c r="I27" s="97"/>
      <c r="J27" s="97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53">
        <v>18</v>
      </c>
      <c r="C28" s="58"/>
      <c r="D28" s="59"/>
      <c r="E28" s="60"/>
      <c r="F28" s="57"/>
      <c r="G28" s="98"/>
      <c r="H28" s="99"/>
      <c r="I28" s="99"/>
      <c r="J28" s="99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0" ht="15">
      <c r="B29" s="61" t="s">
        <v>17</v>
      </c>
      <c r="C29" s="62"/>
      <c r="D29" s="38"/>
      <c r="E29" s="38"/>
      <c r="F29" s="63"/>
      <c r="G29" s="64" t="s">
        <v>3</v>
      </c>
      <c r="H29" s="68"/>
      <c r="I29" s="65"/>
      <c r="J29" s="66">
        <f>SUM(J11:J28)</f>
        <v>167040</v>
      </c>
    </row>
    <row r="30" spans="2:10" ht="15">
      <c r="B30" s="67"/>
      <c r="C30" s="68"/>
      <c r="D30" s="69"/>
      <c r="E30" s="40"/>
      <c r="F30" s="70"/>
      <c r="G30" s="71" t="s">
        <v>13</v>
      </c>
      <c r="H30" s="72"/>
      <c r="I30" s="73">
        <v>0</v>
      </c>
      <c r="J30" s="74">
        <f>J29*I30</f>
        <v>0</v>
      </c>
    </row>
    <row r="31" spans="2:10" ht="15">
      <c r="B31" s="39"/>
      <c r="C31" s="40"/>
      <c r="D31" s="40"/>
      <c r="E31" s="40"/>
      <c r="F31" s="75"/>
      <c r="G31" s="76" t="s">
        <v>4</v>
      </c>
      <c r="H31" s="68"/>
      <c r="I31" s="77"/>
      <c r="J31" s="74">
        <f>J29-J30</f>
        <v>167040</v>
      </c>
    </row>
    <row r="32" spans="2:10" ht="15">
      <c r="B32" s="39"/>
      <c r="C32" s="40"/>
      <c r="D32" s="40"/>
      <c r="E32" s="40"/>
      <c r="F32" s="70"/>
      <c r="G32" s="71">
        <v>0.19</v>
      </c>
      <c r="H32" s="72"/>
      <c r="I32" s="73">
        <v>0.19</v>
      </c>
      <c r="J32" s="74">
        <f>J31*I32</f>
        <v>31737.600000000002</v>
      </c>
    </row>
    <row r="33" spans="2:10" ht="15.75" thickBot="1">
      <c r="B33" s="42"/>
      <c r="C33" s="43"/>
      <c r="D33" s="43"/>
      <c r="E33" s="43"/>
      <c r="F33" s="78"/>
      <c r="G33" s="79" t="s">
        <v>2</v>
      </c>
      <c r="H33" s="80"/>
      <c r="I33" s="81"/>
      <c r="J33" s="82">
        <f>J31+J32</f>
        <v>198777.6</v>
      </c>
    </row>
    <row r="34" ht="15"/>
    <row r="35" ht="15"/>
    <row r="36" ht="15"/>
    <row r="37" ht="15"/>
  </sheetData>
  <sheetProtection formatCells="0"/>
  <mergeCells count="15">
    <mergeCell ref="C19:E19"/>
    <mergeCell ref="C12:E12"/>
    <mergeCell ref="C10:E10"/>
    <mergeCell ref="C11:E11"/>
    <mergeCell ref="B8:C8"/>
    <mergeCell ref="E5:J5"/>
    <mergeCell ref="F6:H6"/>
    <mergeCell ref="F7:H7"/>
    <mergeCell ref="F8:H8"/>
    <mergeCell ref="C18:E18"/>
    <mergeCell ref="C13:E13"/>
    <mergeCell ref="C14:E14"/>
    <mergeCell ref="C15:E15"/>
    <mergeCell ref="C16:E16"/>
    <mergeCell ref="C17:E17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0" activePane="bottomLeft" state="frozen"/>
      <selection pane="topLeft" activeCell="B1" sqref="B1"/>
      <selection pane="bottomLeft" activeCell="I107" sqref="I10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3" ht="15">
      <c r="A106">
        <v>105</v>
      </c>
      <c r="B106" s="36" t="s">
        <v>576</v>
      </c>
      <c r="C106" t="s">
        <v>574</v>
      </c>
      <c r="D106" t="s">
        <v>577</v>
      </c>
      <c r="F106" t="s">
        <v>65</v>
      </c>
      <c r="G106" t="s">
        <v>33</v>
      </c>
      <c r="I106" t="s">
        <v>588</v>
      </c>
      <c r="L106" s="84"/>
      <c r="M106" t="s">
        <v>587</v>
      </c>
    </row>
    <row r="107" spans="1:13" ht="15">
      <c r="A107">
        <v>106</v>
      </c>
      <c r="B107" s="36" t="s">
        <v>581</v>
      </c>
      <c r="C107" t="s">
        <v>578</v>
      </c>
      <c r="D107" t="s">
        <v>582</v>
      </c>
      <c r="E107" t="s">
        <v>579</v>
      </c>
      <c r="F107" t="s">
        <v>37</v>
      </c>
      <c r="G107" t="s">
        <v>33</v>
      </c>
      <c r="I107" t="s">
        <v>580</v>
      </c>
      <c r="M107" t="s">
        <v>575</v>
      </c>
    </row>
    <row r="108" spans="1:12" ht="15">
      <c r="A108">
        <v>107</v>
      </c>
      <c r="B108" s="36">
        <v>1</v>
      </c>
      <c r="C108" t="s">
        <v>583</v>
      </c>
      <c r="E108" t="s">
        <v>584</v>
      </c>
      <c r="F108" t="s">
        <v>65</v>
      </c>
      <c r="G108" t="s">
        <v>33</v>
      </c>
      <c r="I108" t="s">
        <v>585</v>
      </c>
      <c r="L108" s="84" t="s">
        <v>586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ccalderon@tecnocomposites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2014-11-06T18:58:11Z</cp:lastPrinted>
  <dcterms:created xsi:type="dcterms:W3CDTF">2013-07-12T05:01:37Z</dcterms:created>
  <dcterms:modified xsi:type="dcterms:W3CDTF">2014-11-06T19:00:41Z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