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1" i="1"/>
  <c r="Q19" i="1" l="1"/>
  <c r="Q18" i="1"/>
  <c r="Q20" i="1"/>
  <c r="Q25" i="1" l="1"/>
  <c r="Q23" i="1"/>
  <c r="Q22" i="1"/>
  <c r="Q24" i="1" l="1"/>
  <c r="Q26" i="1"/>
  <c r="Q27" i="1"/>
  <c r="Q28" i="1"/>
  <c r="Q21" i="1"/>
  <c r="D8" i="1" l="1"/>
  <c r="F7" i="1" l="1"/>
  <c r="D6" i="1" l="1"/>
  <c r="R22" i="1" l="1"/>
  <c r="R15" i="1" l="1"/>
  <c r="R16" i="1"/>
  <c r="H16" i="1" s="1"/>
  <c r="L24" i="1" s="1"/>
  <c r="R17" i="1"/>
  <c r="H17" i="1" s="1"/>
  <c r="L25" i="1" s="1"/>
  <c r="R18" i="1"/>
  <c r="H15" i="1" l="1"/>
  <c r="L23" i="1" s="1"/>
  <c r="J17" i="1"/>
  <c r="J16" i="1"/>
  <c r="R12" i="1"/>
  <c r="R13" i="1"/>
  <c r="H13" i="1" s="1"/>
  <c r="L21" i="1" s="1"/>
  <c r="R14" i="1"/>
  <c r="H14" i="1" s="1"/>
  <c r="L22" i="1" s="1"/>
  <c r="R21" i="1"/>
  <c r="R23" i="1"/>
  <c r="R24" i="1"/>
  <c r="R25" i="1"/>
  <c r="R26" i="1"/>
  <c r="R27" i="1"/>
  <c r="R28" i="1"/>
  <c r="R20" i="1" l="1"/>
  <c r="H12" i="1"/>
  <c r="J14" i="1"/>
  <c r="J15" i="1"/>
  <c r="J13" i="1"/>
  <c r="I6" i="1"/>
  <c r="J12" i="1" l="1"/>
  <c r="L20" i="1"/>
  <c r="D7" i="1"/>
  <c r="J4" i="1" l="1"/>
  <c r="F8" i="1"/>
  <c r="J7" i="1"/>
  <c r="F6" i="1"/>
  <c r="E5" i="1"/>
  <c r="J8" i="1" l="1"/>
  <c r="R19" i="1" l="1"/>
  <c r="R11" i="1"/>
  <c r="H11" i="1"/>
  <c r="J11" i="1" s="1"/>
  <c r="J29" i="1" s="1"/>
  <c r="J30" i="1" l="1"/>
  <c r="J31" i="1" s="1"/>
  <c r="L19" i="1"/>
  <c r="J32" i="1" l="1"/>
  <c r="J33" i="1" s="1"/>
</calcChain>
</file>

<file path=xl/sharedStrings.xml><?xml version="1.0" encoding="utf-8"?>
<sst xmlns="http://schemas.openxmlformats.org/spreadsheetml/2006/main" count="1042" uniqueCount="714">
  <si>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</si>
  <si>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</si>
  <si>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</si>
  <si>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</si>
  <si>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</si>
  <si>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</si>
  <si>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</si>
  <si>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</si>
  <si>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</si>
  <si>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</si>
  <si>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</si>
  <si>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</si>
  <si>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</si>
  <si>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</si>
  <si>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</si>
  <si>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</si>
  <si>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</si>
  <si>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</si>
  <si>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</si>
  <si>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</si>
  <si>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</si>
  <si>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</si>
  <si>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</si>
  <si>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</si>
  <si>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</si>
  <si>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</si>
  <si>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</si>
  <si>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</si>
  <si>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</si>
  <si>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</si>
  <si>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</si>
  <si>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</si>
  <si>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</si>
  <si>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</si>
  <si>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</si>
  <si>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</si>
  <si>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</si>
  <si>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</si>
  <si>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</si>
  <si>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</si>
  <si>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</si>
  <si>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</si>
  <si>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</si>
  <si>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</si>
  <si>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</si>
  <si>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</si>
  <si>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</si>
  <si>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</si>
  <si>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</si>
  <si>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</si>
  <si>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</si>
  <si>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</si>
  <si>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</si>
  <si>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</si>
  <si>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</si>
  <si>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</si>
  <si>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</si>
  <si>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</si>
  <si>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</si>
  <si>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</si>
  <si>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</si>
  <si>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</si>
  <si>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</si>
  <si>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</si>
  <si>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</si>
  <si>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</si>
  <si>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</si>
  <si>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</si>
  <si>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</si>
  <si>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</si>
  <si>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</si>
  <si>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</si>
  <si>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</si>
  <si>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</si>
  <si>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</si>
  <si>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</si>
  <si>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</si>
  <si>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</si>
  <si>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</si>
  <si>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</si>
  <si>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</si>
  <si>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</si>
  <si>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</si>
  <si>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</si>
  <si>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</si>
  <si>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</si>
  <si>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</si>
  <si>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</si>
  <si>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</si>
  <si>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</si>
  <si>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</si>
  <si>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</si>
  <si>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</si>
  <si>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</si>
  <si>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</si>
  <si>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</si>
  <si>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</si>
  <si>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</si>
  <si>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</si>
  <si>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</si>
  <si>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</si>
  <si>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</si>
  <si>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</si>
  <si>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</si>
  <si>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</si>
  <si>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</si>
  <si>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</si>
  <si>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</si>
  <si>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</si>
  <si>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</si>
  <si>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</si>
  <si>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</si>
  <si>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</si>
  <si>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</si>
  <si>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</si>
  <si>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</si>
  <si>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</si>
  <si>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</si>
  <si>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</si>
  <si>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</si>
  <si>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</si>
  <si>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</si>
  <si>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</si>
  <si>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</si>
  <si>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</si>
  <si>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</si>
  <si>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</si>
  <si>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</si>
  <si>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</si>
  <si>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</si>
  <si>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</si>
  <si>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</si>
  <si>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</si>
  <si>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</si>
  <si>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</si>
  <si>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</si>
  <si>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</si>
  <si>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</si>
  <si>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</si>
  <si>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</si>
  <si>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</si>
  <si>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</si>
  <si>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</si>
  <si>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</si>
  <si>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</si>
  <si>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</si>
  <si>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</si>
  <si>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</si>
  <si>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</si>
  <si>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</si>
  <si>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</si>
  <si>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</si>
  <si>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</si>
  <si>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</si>
  <si>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</si>
  <si>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</si>
  <si>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</si>
  <si>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</si>
  <si>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</si>
  <si>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</si>
  <si>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</si>
  <si>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</si>
  <si>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</si>
  <si>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</si>
  <si>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</si>
  <si>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</si>
  <si>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</si>
  <si>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</si>
  <si>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</si>
  <si>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</si>
  <si>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</si>
  <si>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</si>
  <si>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</si>
  <si>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</si>
  <si>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</si>
  <si>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</si>
  <si>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</si>
  <si>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</si>
  <si>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</si>
  <si>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</si>
  <si>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</si>
  <si>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</si>
  <si>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</si>
  <si>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</si>
  <si>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</si>
  <si>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</si>
  <si>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</si>
  <si>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</si>
  <si>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</si>
  <si>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</si>
  <si>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</si>
  <si>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</si>
  <si>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</si>
  <si>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</si>
  <si>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</si>
  <si>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</si>
  <si>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</si>
  <si>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</si>
  <si>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</si>
  <si>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</si>
  <si>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</si>
  <si>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</si>
  <si>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</si>
  <si>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</si>
  <si>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</si>
  <si>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</si>
  <si>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</si>
  <si>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</si>
  <si>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</si>
  <si>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</si>
  <si>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</si>
  <si>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</si>
  <si>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</si>
  <si>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</si>
  <si>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</si>
  <si>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</si>
  <si>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</si>
  <si>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</si>
  <si>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</si>
  <si>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</si>
  <si>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</si>
  <si>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</si>
  <si>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</si>
  <si>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</si>
  <si>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</si>
  <si>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</si>
  <si>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</si>
  <si>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</si>
  <si>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</si>
  <si>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</si>
  <si>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</si>
  <si>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</si>
  <si>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</si>
  <si>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</si>
  <si>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</si>
  <si>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</si>
  <si>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</si>
  <si>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</si>
  <si>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</si>
  <si>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</si>
  <si>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</si>
  <si>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</si>
  <si>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</si>
  <si>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</si>
  <si>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</si>
  <si>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</si>
  <si>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</si>
  <si>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</si>
  <si>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</si>
  <si>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</si>
  <si>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</si>
  <si>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</si>
  <si>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</si>
  <si>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</si>
  <si>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</si>
  <si>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</si>
  <si>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</si>
  <si>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</si>
  <si>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</si>
  <si>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</si>
  <si>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</si>
  <si>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</si>
  <si>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</si>
  <si>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</si>
  <si>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</si>
  <si>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</si>
  <si>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</si>
  <si>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</si>
  <si>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</si>
  <si>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</si>
  <si>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</si>
  <si>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</si>
  <si>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</si>
  <si>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</si>
  <si>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</si>
  <si>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</si>
  <si>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</si>
  <si>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</si>
  <si>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</si>
  <si>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</si>
  <si>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</si>
  <si>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</si>
  <si>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</si>
  <si>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</si>
  <si>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</si>
  <si>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</si>
  <si>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</si>
  <si>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</si>
  <si>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</si>
  <si>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</si>
  <si>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</si>
  <si>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</si>
  <si>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</si>
  <si>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</si>
  <si>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</si>
  <si>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</si>
  <si>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</si>
  <si>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</si>
  <si>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</si>
  <si>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</si>
  <si>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</si>
  <si>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</si>
  <si>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</si>
  <si>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</si>
  <si>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</si>
  <si>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</si>
  <si>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</si>
  <si>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</si>
  <si>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</si>
  <si>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</si>
  <si>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</si>
  <si>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</si>
  <si>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</si>
  <si>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</si>
  <si>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</si>
  <si>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</si>
  <si>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</si>
  <si>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</si>
  <si>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</si>
  <si>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</si>
  <si>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</si>
  <si>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</si>
  <si>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</si>
  <si>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</si>
  <si>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</si>
  <si>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</si>
  <si>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</si>
  <si>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</si>
  <si>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</si>
  <si>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</si>
  <si>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</si>
  <si>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</si>
  <si>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</si>
  <si>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</si>
  <si>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</si>
  <si>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</si>
  <si>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</si>
  <si>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</si>
  <si>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</si>
  <si>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</si>
  <si>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</si>
  <si>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</si>
  <si>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</si>
  <si>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</si>
  <si>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</si>
  <si>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</si>
  <si>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</si>
  <si>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</si>
  <si>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</si>
  <si>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</si>
  <si>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</si>
  <si>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</si>
  <si>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</si>
  <si>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</si>
  <si>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</si>
  <si>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</si>
  <si>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</si>
  <si>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</si>
  <si>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</si>
  <si>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</si>
  <si>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</si>
  <si>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</si>
  <si>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</si>
  <si>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</si>
  <si>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</si>
  <si>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</si>
  <si>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</si>
  <si>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</si>
  <si>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</si>
  <si>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</si>
  <si>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</si>
  <si>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</si>
  <si>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</si>
  <si>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</si>
  <si>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</si>
  <si>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</si>
  <si>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</si>
  <si>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</si>
  <si>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</si>
  <si>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</si>
  <si>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</si>
  <si>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</si>
  <si>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</si>
  <si>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</si>
  <si>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</si>
  <si>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</si>
  <si>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</si>
  <si>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</si>
  <si>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</si>
  <si>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</si>
  <si>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</si>
  <si>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</si>
  <si>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</si>
  <si>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</si>
  <si>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</si>
  <si>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</si>
  <si>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</si>
  <si>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</si>
  <si>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</si>
  <si>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</si>
  <si>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</si>
  <si>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</si>
  <si>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</si>
  <si>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</si>
  <si>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</si>
  <si>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</si>
  <si>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</si>
  <si>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</si>
  <si>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</si>
  <si>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</si>
  <si>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</si>
  <si>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</si>
  <si>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</si>
  <si>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</si>
  <si>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</si>
  <si>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</si>
  <si>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</si>
  <si>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</si>
  <si>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</si>
  <si>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</si>
  <si>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</si>
  <si>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</si>
  <si>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</si>
  <si>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</si>
  <si>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</si>
  <si>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</si>
  <si>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</si>
  <si>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</si>
  <si>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</si>
  <si>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</si>
  <si>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</si>
  <si>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</si>
  <si>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</si>
  <si>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</si>
  <si>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</si>
  <si>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</si>
  <si>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</si>
  <si>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</si>
  <si>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</si>
  <si>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</si>
  <si>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</si>
  <si>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</si>
  <si>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</si>
  <si>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</si>
  <si>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</si>
  <si>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</si>
  <si>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</si>
  <si>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</si>
  <si>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</si>
  <si>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</si>
  <si>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</si>
  <si>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</si>
  <si>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</si>
  <si>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</si>
  <si>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</si>
  <si>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</si>
  <si>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</si>
  <si>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</si>
  <si>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</si>
  <si>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</si>
  <si>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</si>
  <si>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</si>
  <si>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</si>
  <si>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</si>
  <si>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</si>
  <si>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</si>
  <si>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</si>
  <si>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</si>
  <si>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</si>
  <si>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</si>
  <si>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</si>
  <si>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</si>
  <si>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</si>
  <si>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</si>
  <si>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</si>
  <si>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</si>
  <si>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</si>
  <si>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</si>
  <si>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</si>
  <si>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</si>
  <si>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</si>
  <si>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</si>
  <si>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</si>
  <si>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</si>
  <si>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</si>
  <si>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</si>
  <si>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</si>
  <si>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</si>
  <si>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</si>
  <si>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</si>
  <si>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</si>
  <si>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</si>
  <si>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</si>
  <si>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</si>
  <si>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</si>
  <si>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</si>
  <si>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</si>
  <si>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</si>
  <si>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</si>
  <si>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</si>
  <si>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</si>
  <si>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</si>
  <si>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</si>
  <si>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</si>
  <si>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</si>
  <si>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</si>
  <si>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</si>
  <si>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</si>
  <si>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</si>
  <si>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</si>
  <si>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</si>
  <si>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</si>
  <si>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</si>
  <si>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</si>
  <si>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</si>
  <si>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</si>
  <si>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</si>
  <si>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</si>
  <si>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</si>
  <si>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</si>
  <si>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</si>
  <si>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</si>
  <si>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</si>
  <si>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</si>
  <si>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</si>
  <si>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</si>
  <si>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</si>
  <si>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</si>
  <si>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</si>
  <si>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</si>
  <si>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</si>
  <si>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</si>
  <si>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</si>
  <si>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</si>
  <si>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</si>
  <si>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</si>
  <si>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</si>
  <si>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</si>
  <si>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</si>
  <si>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</si>
  <si>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</si>
  <si>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</si>
  <si>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</si>
  <si>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</si>
  <si>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</si>
  <si>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</si>
  <si>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</si>
  <si>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</si>
  <si>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</si>
  <si>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</si>
  <si>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</si>
  <si>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</si>
  <si>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</si>
  <si>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</si>
  <si>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</si>
  <si>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</si>
  <si>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</si>
  <si>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</si>
  <si>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</si>
  <si>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</si>
  <si>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</si>
  <si>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</si>
  <si>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</si>
  <si>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</si>
  <si>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</si>
  <si>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</si>
  <si>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</si>
  <si>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</si>
  <si>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</si>
  <si>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</si>
  <si>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</si>
  <si>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</si>
  <si>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</si>
  <si>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</si>
  <si>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</si>
  <si>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</si>
  <si>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</si>
  <si>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</si>
  <si>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</si>
  <si>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</si>
  <si>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</si>
  <si>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</si>
  <si>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</si>
  <si>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</si>
  <si>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</si>
  <si>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</si>
  <si>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</si>
  <si>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</si>
  <si>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</si>
  <si>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</si>
  <si>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</si>
  <si>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</si>
  <si>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</si>
  <si>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</si>
  <si>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</si>
  <si>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</si>
  <si>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</si>
  <si>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</si>
  <si>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</si>
  <si>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</si>
  <si>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</si>
  <si>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</si>
  <si>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</si>
  <si>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</si>
  <si>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</si>
  <si>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</si>
  <si>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</si>
  <si>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</si>
  <si>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</si>
  <si>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</si>
  <si>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</si>
  <si>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</si>
  <si>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</si>
  <si>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</si>
  <si>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</si>
  <si>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</si>
  <si>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</si>
  <si>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</si>
  <si>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</si>
  <si>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</si>
  <si>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</si>
  <si>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</si>
  <si>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</si>
  <si>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</si>
  <si>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</si>
  <si>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</si>
  <si>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</si>
  <si>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</si>
  <si>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</si>
  <si>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</si>
  <si>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</si>
  <si>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</si>
  <si>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</si>
  <si>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</si>
  <si>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</si>
  <si>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</si>
  <si>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</si>
  <si>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</si>
  <si>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</si>
  <si>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</si>
  <si>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</si>
  <si>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</si>
  <si>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</si>
  <si>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</si>
  <si>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</si>
  <si>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</si>
  <si>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</si>
  <si>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</si>
  <si>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</si>
  <si>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</si>
  <si>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</si>
  <si>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</si>
  <si>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</si>
  <si>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</si>
  <si>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</si>
  <si>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</si>
  <si>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</si>
  <si>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</si>
  <si>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</si>
  <si>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</si>
  <si>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</si>
  <si>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</si>
  <si>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</si>
  <si>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</si>
  <si>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</si>
  <si>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</si>
  <si>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</si>
  <si>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</si>
  <si>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</si>
  <si>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</si>
  <si>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</si>
  <si>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</si>
  <si>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</si>
  <si>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</si>
  <si>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</si>
  <si>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</si>
  <si>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</si>
  <si>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</si>
  <si>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</si>
  <si>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</si>
  <si>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</si>
  <si>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</si>
  <si>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</si>
  <si>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</si>
  <si>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</si>
  <si>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</si>
  <si>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</si>
  <si>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</si>
  <si>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</si>
  <si>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</si>
  <si>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</si>
  <si>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</si>
  <si>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</si>
  <si>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</si>
  <si>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</si>
  <si>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</si>
  <si>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</si>
  <si>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</si>
  <si>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</si>
  <si>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</si>
  <si>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</si>
  <si>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</si>
  <si>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</si>
  <si>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VALVULA DE BOLA INOX 2CP 3/4"</t>
  </si>
  <si>
    <t>CRUZ INOX 3/4"</t>
  </si>
  <si>
    <t>NIPLE TUERCA INOX 3/4"</t>
  </si>
  <si>
    <t>COPLA INOX 3/4"</t>
  </si>
  <si>
    <t>CODO INOX 3/4"</t>
  </si>
  <si>
    <t>NIPLE TUERCA INOX 1/2 NPT X 1/2 JIC</t>
  </si>
  <si>
    <t>UNION AMERICANA INOX 3/4"</t>
  </si>
  <si>
    <t>ALLEN</t>
  </si>
  <si>
    <t>AYAGON</t>
  </si>
  <si>
    <t>SERVIFLEX</t>
  </si>
  <si>
    <t xml:space="preserve">"ENTREGA INMEDIATA"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</si>
</sst>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Protection="1">
      <protection locked="0"/>
    </xf>
    <xf numFmtId="0" fontId="18" fillId="2" borderId="2" xfId="0" applyFont="1" applyFill="1" applyBorder="1" applyAlignment="1" applyProtection="1">
      <alignment horizontal="righ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6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A7" zoomScale="110" zoomScaleNormal="110" workbookViewId="0">
      <selection activeCell="H17" sqref="H17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3" bestFit="1" customWidth="1"/>
    <col min="14" max="14" width="7.85546875" style="83" customWidth="1"/>
    <col min="15" max="15" width="7.5703125" style="83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2060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632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3" t="str">
        <f>VLOOKUP(D4,CLIENTES,4,FALSE)</f>
        <v xml:space="preserve"> Avenida Américo Vespucio 2760-B</v>
      </c>
      <c r="F5" s="123"/>
      <c r="G5" s="123"/>
      <c r="H5" s="123"/>
      <c r="I5" s="123"/>
      <c r="J5" s="12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5" t="str">
        <f>VLOOKUP(D4,CLIENTES,5,FALSE)</f>
        <v>CONCHALI</v>
      </c>
      <c r="G6" s="125"/>
      <c r="H6" s="12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5" t="str">
        <f>VLOOKUP(D4,CLIENTES,6,FALSE)</f>
        <v>STGO</v>
      </c>
      <c r="G7" s="125"/>
      <c r="H7" s="125"/>
      <c r="I7" s="37" t="s">
        <v>24</v>
      </c>
      <c r="J7" s="41" t="str">
        <f>VLOOKUP(D4,CLIENTES,8,FALSE)</f>
        <v>Marcos Villalon</v>
      </c>
      <c r="L7" s="83"/>
    </row>
    <row r="8" spans="2:21" ht="15.75" thickBot="1" x14ac:dyDescent="0.3">
      <c r="B8" s="121" t="s">
        <v>26</v>
      </c>
      <c r="C8" s="122"/>
      <c r="D8" s="95" t="str">
        <f>VLOOKUP(D4,CLIENTES,7,FALSE)</f>
        <v>30 dias</v>
      </c>
      <c r="E8" s="37" t="s">
        <v>11</v>
      </c>
      <c r="F8" s="125" t="str">
        <f>VLOOKUP(D4,CLIENTES,12,FALSE)</f>
        <v>Jaime Guzman</v>
      </c>
      <c r="G8" s="125"/>
      <c r="H8" s="125"/>
      <c r="I8" s="37" t="s">
        <v>14</v>
      </c>
      <c r="J8" s="42">
        <f ca="1">TODAY()</f>
        <v>41934</v>
      </c>
      <c r="K8" s="20"/>
      <c r="L8" s="84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5" t="s">
        <v>22</v>
      </c>
      <c r="D10" s="116"/>
      <c r="E10" s="11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0" t="s">
        <v>710</v>
      </c>
      <c r="M10" s="101" t="s">
        <v>712</v>
      </c>
      <c r="N10" s="104" t="s">
        <v>711</v>
      </c>
      <c r="O10" s="101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96">
        <v>1</v>
      </c>
      <c r="C11" s="118" t="s">
        <v>703</v>
      </c>
      <c r="D11" s="119"/>
      <c r="E11" s="120"/>
      <c r="F11" s="97">
        <v>72</v>
      </c>
      <c r="G11" s="97" t="s">
        <v>21</v>
      </c>
      <c r="H11" s="98">
        <f t="shared" ref="H11:H28" si="0">VLOOKUP(B11,COTIZADO,8,FALSE)</f>
        <v>8910.2222222222226</v>
      </c>
      <c r="I11" s="102">
        <v>10</v>
      </c>
      <c r="J11" s="99">
        <f t="shared" ref="J11:J28" si="1">F11*H11*(1-I11/100)</f>
        <v>577382.40000000002</v>
      </c>
      <c r="K11" s="28">
        <v>1</v>
      </c>
      <c r="L11" s="8">
        <v>5728</v>
      </c>
      <c r="N11" s="108">
        <v>5056</v>
      </c>
      <c r="O11" s="83">
        <v>8910.2222222222226</v>
      </c>
      <c r="P11" s="91">
        <v>1</v>
      </c>
      <c r="Q11" s="92">
        <f>O11</f>
        <v>8910.2222222222226</v>
      </c>
      <c r="R11" s="93">
        <f>Q11*P11</f>
        <v>8910.2222222222226</v>
      </c>
    </row>
    <row r="12" spans="2:21" ht="15" customHeight="1" x14ac:dyDescent="0.25">
      <c r="B12" s="126">
        <v>2</v>
      </c>
      <c r="C12" s="112" t="s">
        <v>704</v>
      </c>
      <c r="D12" s="113"/>
      <c r="E12" s="114"/>
      <c r="F12" s="52">
        <v>24</v>
      </c>
      <c r="G12" s="52" t="s">
        <v>21</v>
      </c>
      <c r="H12" s="127">
        <f t="shared" si="0"/>
        <v>3230.8888888888887</v>
      </c>
      <c r="I12" s="128">
        <v>10</v>
      </c>
      <c r="J12" s="129">
        <f t="shared" si="1"/>
        <v>69787.199999999997</v>
      </c>
      <c r="K12" s="28">
        <v>2</v>
      </c>
      <c r="L12" s="83">
        <v>2077</v>
      </c>
      <c r="M12" s="106"/>
      <c r="O12" s="83">
        <v>3230.8888888888887</v>
      </c>
      <c r="P12" s="91">
        <v>1</v>
      </c>
      <c r="Q12" s="92">
        <f t="shared" ref="Q12:Q17" si="2">O12</f>
        <v>3230.8888888888887</v>
      </c>
      <c r="R12" s="93">
        <f t="shared" ref="R12:R28" si="3">Q12*P12</f>
        <v>3230.8888888888887</v>
      </c>
    </row>
    <row r="13" spans="2:21" ht="15" customHeight="1" x14ac:dyDescent="0.25">
      <c r="B13" s="126">
        <v>3</v>
      </c>
      <c r="C13" s="112" t="s">
        <v>705</v>
      </c>
      <c r="D13" s="113"/>
      <c r="E13" s="114"/>
      <c r="F13" s="52">
        <v>360</v>
      </c>
      <c r="G13" s="52" t="s">
        <v>21</v>
      </c>
      <c r="H13" s="127">
        <f>R13</f>
        <v>1961.5555555555554</v>
      </c>
      <c r="I13" s="128">
        <v>10</v>
      </c>
      <c r="J13" s="129">
        <f t="shared" si="1"/>
        <v>635544</v>
      </c>
      <c r="K13" s="28">
        <v>3</v>
      </c>
      <c r="L13" s="8">
        <v>1261</v>
      </c>
      <c r="M13" s="106"/>
      <c r="N13" s="106"/>
      <c r="O13" s="83">
        <v>1961.5555555555554</v>
      </c>
      <c r="P13" s="91">
        <v>1</v>
      </c>
      <c r="Q13" s="92">
        <f t="shared" si="2"/>
        <v>1961.5555555555554</v>
      </c>
      <c r="R13" s="93">
        <f t="shared" si="3"/>
        <v>1961.5555555555554</v>
      </c>
    </row>
    <row r="14" spans="2:21" x14ac:dyDescent="0.25">
      <c r="B14" s="126">
        <v>4</v>
      </c>
      <c r="C14" s="112" t="s">
        <v>706</v>
      </c>
      <c r="D14" s="113"/>
      <c r="E14" s="114"/>
      <c r="F14" s="52">
        <v>72</v>
      </c>
      <c r="G14" s="52" t="s">
        <v>21</v>
      </c>
      <c r="H14" s="127">
        <f>R14</f>
        <v>1687.7777777777778</v>
      </c>
      <c r="I14" s="128">
        <v>10</v>
      </c>
      <c r="J14" s="129">
        <f t="shared" si="1"/>
        <v>109368</v>
      </c>
      <c r="K14" s="28">
        <v>4</v>
      </c>
      <c r="L14" s="106">
        <v>1085</v>
      </c>
      <c r="M14" s="106"/>
      <c r="N14" s="106"/>
      <c r="O14" s="83">
        <v>1687.7777777777778</v>
      </c>
      <c r="P14" s="91">
        <v>1</v>
      </c>
      <c r="Q14" s="92">
        <f t="shared" si="2"/>
        <v>1687.7777777777778</v>
      </c>
      <c r="R14" s="93">
        <f t="shared" si="3"/>
        <v>1687.7777777777778</v>
      </c>
    </row>
    <row r="15" spans="2:21" s="20" customFormat="1" x14ac:dyDescent="0.25">
      <c r="B15" s="126">
        <v>5</v>
      </c>
      <c r="C15" s="112" t="s">
        <v>707</v>
      </c>
      <c r="D15" s="113"/>
      <c r="E15" s="114"/>
      <c r="F15" s="52">
        <v>48</v>
      </c>
      <c r="G15" s="52" t="s">
        <v>21</v>
      </c>
      <c r="H15" s="127">
        <f>R15</f>
        <v>1438.8888888888889</v>
      </c>
      <c r="I15" s="128">
        <v>10</v>
      </c>
      <c r="J15" s="129">
        <f t="shared" si="1"/>
        <v>62160.000000000007</v>
      </c>
      <c r="K15" s="82">
        <v>5</v>
      </c>
      <c r="L15" s="106">
        <v>925</v>
      </c>
      <c r="M15" s="106"/>
      <c r="O15" s="20">
        <v>1438.8888888888889</v>
      </c>
      <c r="P15" s="91">
        <v>1</v>
      </c>
      <c r="Q15" s="92">
        <f t="shared" si="2"/>
        <v>1438.8888888888889</v>
      </c>
      <c r="R15" s="94">
        <f t="shared" si="3"/>
        <v>1438.8888888888889</v>
      </c>
    </row>
    <row r="16" spans="2:21" x14ac:dyDescent="0.25">
      <c r="B16" s="126">
        <v>6</v>
      </c>
      <c r="C16" s="112" t="s">
        <v>708</v>
      </c>
      <c r="D16" s="113"/>
      <c r="E16" s="114"/>
      <c r="F16" s="52">
        <v>48</v>
      </c>
      <c r="G16" s="52" t="s">
        <v>21</v>
      </c>
      <c r="H16" s="127">
        <f t="shared" si="0"/>
        <v>6066.666666666667</v>
      </c>
      <c r="I16" s="128">
        <v>10</v>
      </c>
      <c r="J16" s="129">
        <f t="shared" si="1"/>
        <v>262080</v>
      </c>
      <c r="K16" s="28">
        <v>6</v>
      </c>
      <c r="L16" s="106"/>
      <c r="M16" s="106">
        <v>3900</v>
      </c>
      <c r="N16" s="106"/>
      <c r="O16" s="83">
        <v>6066.666666666667</v>
      </c>
      <c r="P16" s="91">
        <v>1</v>
      </c>
      <c r="Q16" s="92">
        <f t="shared" si="2"/>
        <v>6066.666666666667</v>
      </c>
      <c r="R16" s="93">
        <f t="shared" si="3"/>
        <v>6066.666666666667</v>
      </c>
      <c r="S16" s="20"/>
    </row>
    <row r="17" spans="2:19" x14ac:dyDescent="0.25">
      <c r="B17" s="126">
        <v>7</v>
      </c>
      <c r="C17" s="112" t="s">
        <v>709</v>
      </c>
      <c r="D17" s="113"/>
      <c r="E17" s="114"/>
      <c r="F17" s="52">
        <v>48</v>
      </c>
      <c r="G17" s="52" t="s">
        <v>21</v>
      </c>
      <c r="H17" s="127">
        <f>R17</f>
        <v>3212.2222222222222</v>
      </c>
      <c r="I17" s="128">
        <v>10</v>
      </c>
      <c r="J17" s="129">
        <f t="shared" si="1"/>
        <v>138768</v>
      </c>
      <c r="K17" s="28">
        <v>7</v>
      </c>
      <c r="L17" s="105">
        <v>2065</v>
      </c>
      <c r="M17" s="106"/>
      <c r="N17" s="106"/>
      <c r="O17" s="83">
        <v>3212.2222222222222</v>
      </c>
      <c r="P17" s="91">
        <v>1</v>
      </c>
      <c r="Q17" s="92">
        <f t="shared" si="2"/>
        <v>3212.2222222222222</v>
      </c>
      <c r="R17" s="93">
        <f t="shared" si="3"/>
        <v>3212.2222222222222</v>
      </c>
      <c r="S17" s="20">
        <v>833</v>
      </c>
    </row>
    <row r="18" spans="2:19" s="20" customFormat="1" x14ac:dyDescent="0.25">
      <c r="B18" s="86"/>
      <c r="C18" s="112"/>
      <c r="D18" s="113"/>
      <c r="E18" s="114"/>
      <c r="F18" s="52"/>
      <c r="G18" s="52"/>
      <c r="H18" s="87"/>
      <c r="I18" s="88"/>
      <c r="J18" s="89"/>
      <c r="K18" s="82">
        <v>8</v>
      </c>
      <c r="L18" s="106"/>
      <c r="M18" s="106"/>
      <c r="N18" s="106"/>
      <c r="O18" s="106"/>
      <c r="P18" s="91">
        <v>1</v>
      </c>
      <c r="Q18" s="92">
        <f>N18</f>
        <v>0</v>
      </c>
      <c r="R18" s="94">
        <f t="shared" si="3"/>
        <v>0</v>
      </c>
    </row>
    <row r="19" spans="2:19" x14ac:dyDescent="0.25">
      <c r="B19" s="86"/>
      <c r="C19" s="112"/>
      <c r="D19" s="113"/>
      <c r="E19" s="114"/>
      <c r="F19" s="52"/>
      <c r="G19" s="52"/>
      <c r="H19" s="87"/>
      <c r="I19" s="88"/>
      <c r="J19" s="89"/>
      <c r="K19" s="28">
        <v>9</v>
      </c>
      <c r="L19" s="106">
        <f>H11/0.9</f>
        <v>9900.2469135802476</v>
      </c>
      <c r="M19" s="106"/>
      <c r="N19" s="106"/>
      <c r="O19" s="106"/>
      <c r="P19" s="91">
        <v>1.5</v>
      </c>
      <c r="Q19" s="92">
        <f>N19</f>
        <v>0</v>
      </c>
      <c r="R19" s="93">
        <f t="shared" si="3"/>
        <v>0</v>
      </c>
    </row>
    <row r="20" spans="2:19" x14ac:dyDescent="0.25">
      <c r="B20" s="86"/>
      <c r="C20" s="112"/>
      <c r="D20" s="113"/>
      <c r="E20" s="114"/>
      <c r="F20" s="52"/>
      <c r="G20" s="52"/>
      <c r="H20" s="87"/>
      <c r="I20" s="88"/>
      <c r="J20" s="89"/>
      <c r="K20" s="28">
        <v>10</v>
      </c>
      <c r="L20" s="106">
        <f>H12/0.9</f>
        <v>3589.8765432098762</v>
      </c>
      <c r="M20" s="106"/>
      <c r="N20" s="106"/>
      <c r="O20" s="106"/>
      <c r="P20" s="91">
        <v>1.5</v>
      </c>
      <c r="Q20" s="92">
        <f>M20</f>
        <v>0</v>
      </c>
      <c r="R20" s="93">
        <f t="shared" si="3"/>
        <v>0</v>
      </c>
    </row>
    <row r="21" spans="2:19" x14ac:dyDescent="0.25">
      <c r="B21" s="86"/>
      <c r="C21" s="112"/>
      <c r="D21" s="113"/>
      <c r="E21" s="114"/>
      <c r="F21" s="52"/>
      <c r="G21" s="52"/>
      <c r="H21" s="87"/>
      <c r="I21" s="88"/>
      <c r="J21" s="89"/>
      <c r="K21" s="28">
        <v>11</v>
      </c>
      <c r="L21" s="106">
        <f>H13/0.9</f>
        <v>2179.5061728395058</v>
      </c>
      <c r="M21" s="106"/>
      <c r="N21" s="106"/>
      <c r="O21" s="106"/>
      <c r="P21" s="91">
        <v>1.5</v>
      </c>
      <c r="Q21" s="92" t="e">
        <f>#REF!</f>
        <v>#REF!</v>
      </c>
      <c r="R21" s="93" t="e">
        <f t="shared" si="3"/>
        <v>#REF!</v>
      </c>
    </row>
    <row r="22" spans="2:19" x14ac:dyDescent="0.25">
      <c r="B22" s="86"/>
      <c r="C22" s="112"/>
      <c r="D22" s="113"/>
      <c r="E22" s="114"/>
      <c r="F22" s="52"/>
      <c r="G22" s="52"/>
      <c r="H22" s="87"/>
      <c r="I22" s="88"/>
      <c r="J22" s="89"/>
      <c r="K22" s="28">
        <v>12</v>
      </c>
      <c r="L22" s="106">
        <f>H14/0.9</f>
        <v>1875.3086419753085</v>
      </c>
      <c r="M22" s="106"/>
      <c r="N22" s="108"/>
      <c r="O22" s="108"/>
      <c r="P22" s="91">
        <v>1.5</v>
      </c>
      <c r="Q22" s="92">
        <f>M22</f>
        <v>0</v>
      </c>
      <c r="R22" s="93">
        <f t="shared" si="3"/>
        <v>0</v>
      </c>
    </row>
    <row r="23" spans="2:19" x14ac:dyDescent="0.25">
      <c r="B23" s="86"/>
      <c r="C23" s="112"/>
      <c r="D23" s="113"/>
      <c r="E23" s="114"/>
      <c r="F23" s="52"/>
      <c r="G23" s="52"/>
      <c r="H23" s="87"/>
      <c r="I23" s="88"/>
      <c r="J23" s="89"/>
      <c r="K23" s="28">
        <v>13</v>
      </c>
      <c r="L23" s="106">
        <f>H15/0.9</f>
        <v>1598.7654320987654</v>
      </c>
      <c r="M23" s="106"/>
      <c r="N23" s="108"/>
      <c r="O23" s="108"/>
      <c r="P23" s="91">
        <v>1.5</v>
      </c>
      <c r="Q23" s="92">
        <f>M23</f>
        <v>0</v>
      </c>
      <c r="R23" s="93">
        <f t="shared" si="3"/>
        <v>0</v>
      </c>
    </row>
    <row r="24" spans="2:19" x14ac:dyDescent="0.25">
      <c r="B24" s="86"/>
      <c r="C24" s="112"/>
      <c r="D24" s="113"/>
      <c r="E24" s="114"/>
      <c r="F24" s="52"/>
      <c r="G24" s="52"/>
      <c r="H24" s="87"/>
      <c r="I24" s="88"/>
      <c r="J24" s="89"/>
      <c r="K24" s="28">
        <v>14</v>
      </c>
      <c r="L24" s="106">
        <f>H16/0.9</f>
        <v>6740.7407407407409</v>
      </c>
      <c r="M24" s="106"/>
      <c r="N24" s="108"/>
      <c r="O24" s="108"/>
      <c r="P24" s="91">
        <v>1.5</v>
      </c>
      <c r="Q24" s="92" t="e">
        <f>#REF!</f>
        <v>#REF!</v>
      </c>
      <c r="R24" s="93" t="e">
        <f t="shared" si="3"/>
        <v>#REF!</v>
      </c>
    </row>
    <row r="25" spans="2:19" x14ac:dyDescent="0.25">
      <c r="B25" s="86"/>
      <c r="C25" s="112"/>
      <c r="D25" s="113"/>
      <c r="E25" s="114"/>
      <c r="F25" s="52"/>
      <c r="G25" s="52"/>
      <c r="H25" s="87"/>
      <c r="I25" s="88"/>
      <c r="J25" s="89"/>
      <c r="K25" s="28">
        <v>15</v>
      </c>
      <c r="L25" s="106">
        <f>H17/0.9</f>
        <v>3569.1358024691358</v>
      </c>
      <c r="M25" s="106"/>
      <c r="N25" s="108"/>
      <c r="O25" s="108"/>
      <c r="P25" s="91">
        <v>1.5</v>
      </c>
      <c r="Q25" s="92">
        <f>M25</f>
        <v>0</v>
      </c>
      <c r="R25" s="93">
        <f t="shared" si="3"/>
        <v>0</v>
      </c>
    </row>
    <row r="26" spans="2:19" x14ac:dyDescent="0.25">
      <c r="B26" s="86"/>
      <c r="C26" s="112"/>
      <c r="D26" s="113"/>
      <c r="E26" s="114"/>
      <c r="F26" s="52"/>
      <c r="G26" s="52"/>
      <c r="H26" s="87"/>
      <c r="I26" s="88"/>
      <c r="J26" s="89"/>
      <c r="K26" s="28">
        <v>16</v>
      </c>
      <c r="L26" s="107"/>
      <c r="M26" s="106"/>
      <c r="N26" s="108"/>
      <c r="O26" s="108"/>
      <c r="P26" s="91">
        <v>1.4</v>
      </c>
      <c r="Q26" s="92">
        <f t="shared" ref="Q21:Q28" si="4">L26</f>
        <v>0</v>
      </c>
      <c r="R26" s="93">
        <f t="shared" si="3"/>
        <v>0</v>
      </c>
    </row>
    <row r="27" spans="2:19" x14ac:dyDescent="0.25">
      <c r="B27" s="86"/>
      <c r="C27" s="112"/>
      <c r="D27" s="113"/>
      <c r="E27" s="114"/>
      <c r="F27" s="52"/>
      <c r="G27" s="52"/>
      <c r="H27" s="87"/>
      <c r="I27" s="88"/>
      <c r="J27" s="89"/>
      <c r="K27" s="28">
        <v>17</v>
      </c>
      <c r="L27" s="107"/>
      <c r="M27" s="106"/>
      <c r="N27" s="108"/>
      <c r="O27" s="108"/>
      <c r="P27" s="91">
        <v>1.4</v>
      </c>
      <c r="Q27" s="92">
        <f t="shared" si="4"/>
        <v>0</v>
      </c>
      <c r="R27" s="93">
        <f t="shared" si="3"/>
        <v>0</v>
      </c>
    </row>
    <row r="28" spans="2:19" ht="15.75" thickBot="1" x14ac:dyDescent="0.3">
      <c r="B28" s="86"/>
      <c r="C28" s="112"/>
      <c r="D28" s="113"/>
      <c r="E28" s="114"/>
      <c r="F28" s="52"/>
      <c r="G28" s="52"/>
      <c r="H28" s="87"/>
      <c r="I28" s="88"/>
      <c r="J28" s="89"/>
      <c r="K28" s="28">
        <v>18</v>
      </c>
      <c r="L28" s="107"/>
      <c r="M28" s="106"/>
      <c r="N28" s="108"/>
      <c r="O28" s="108"/>
      <c r="P28" s="91">
        <v>1.4</v>
      </c>
      <c r="Q28" s="92">
        <f t="shared" si="4"/>
        <v>0</v>
      </c>
      <c r="R28" s="93">
        <f t="shared" si="3"/>
        <v>0</v>
      </c>
    </row>
    <row r="29" spans="2:19" x14ac:dyDescent="0.25">
      <c r="B29" s="53" t="s">
        <v>674</v>
      </c>
      <c r="C29" s="54"/>
      <c r="D29" s="109" t="s">
        <v>713</v>
      </c>
      <c r="E29" s="110"/>
      <c r="F29" s="80"/>
      <c r="G29" s="55" t="s">
        <v>3</v>
      </c>
      <c r="H29" s="56"/>
      <c r="I29" s="57"/>
      <c r="J29" s="58">
        <f>SUM(J11:J28)</f>
        <v>1855089.6</v>
      </c>
      <c r="M29" s="90"/>
      <c r="Q29" s="8">
        <v>0</v>
      </c>
    </row>
    <row r="30" spans="2:19" x14ac:dyDescent="0.25">
      <c r="B30" s="59"/>
      <c r="C30" s="60"/>
      <c r="D30" s="130"/>
      <c r="E30" s="131"/>
      <c r="F30" s="132"/>
      <c r="G30" s="62"/>
      <c r="H30" s="63"/>
      <c r="I30" s="64">
        <v>0</v>
      </c>
      <c r="J30" s="65">
        <f>J29*I30</f>
        <v>0</v>
      </c>
      <c r="M30" s="90"/>
    </row>
    <row r="31" spans="2:19" x14ac:dyDescent="0.25">
      <c r="B31" s="36"/>
      <c r="C31" s="37"/>
      <c r="D31" s="111"/>
      <c r="E31" s="111"/>
      <c r="F31" s="66"/>
      <c r="G31" s="67" t="s">
        <v>4</v>
      </c>
      <c r="H31" s="60"/>
      <c r="I31" s="68"/>
      <c r="J31" s="65">
        <f>J29-J30</f>
        <v>1855089.6</v>
      </c>
      <c r="M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352467.02400000003</v>
      </c>
    </row>
    <row r="33" spans="2:10" ht="15.75" thickBot="1" x14ac:dyDescent="0.3">
      <c r="B33" s="43"/>
      <c r="C33" s="44"/>
      <c r="D33" s="103"/>
      <c r="E33" s="44"/>
      <c r="F33" s="69"/>
      <c r="G33" s="70" t="s">
        <v>2</v>
      </c>
      <c r="H33" s="71"/>
      <c r="I33" s="72"/>
      <c r="J33" s="73">
        <f>J31+J32</f>
        <v>2207556.6240000003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20" sqref="B12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5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The Synergy Group S 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2014-10-22T19:13:46Z</cp:lastPrinted>
  <dcterms:created xsi:type="dcterms:W3CDTF">2013-07-12T05:01:37Z</dcterms:created>
  <dcterms:modified xsi:type="dcterms:W3CDTF">2014-10-22T19:21:31Z</dcterms:modified>
</cp:coreProperties>
</file>