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9440" windowHeight="769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<sst xmlns="http://schemas.openxmlformats.org/spreadsheetml/2006/main" count="874" uniqueCount="625">
  <si>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</si>
  <si>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</si>
  <si>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</si>
  <si>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</si>
  <si>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</si>
  <si>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</si>
  <si>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</si>
  <si>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</si>
  <si>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</si>
  <si>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</si>
  <si>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</si>
  <si>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</si>
  <si>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</si>
  <si>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</si>
  <si>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</si>
  <si>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</si>
  <si>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</si>
  <si>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</si>
  <si>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</si>
  <si>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</si>
  <si>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</si>
  <si>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</si>
  <si>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</si>
  <si>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</si>
  <si>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</si>
  <si>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</si>
  <si>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</si>
  <si>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</si>
  <si>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</si>
  <si>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</si>
  <si>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</si>
  <si>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</si>
  <si>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</si>
  <si>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</si>
  <si>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</si>
  <si>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</si>
  <si>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</si>
  <si>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</si>
  <si>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</si>
  <si>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</si>
  <si>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</si>
  <si>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</si>
  <si>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</si>
  <si>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</si>
  <si>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</si>
  <si>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</si>
  <si>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</si>
  <si>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</si>
  <si>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</si>
  <si>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</si>
  <si>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</si>
  <si>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</si>
  <si>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</si>
  <si>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</si>
  <si>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</si>
  <si>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</si>
  <si>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</si>
  <si>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</si>
  <si>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</si>
  <si>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</si>
  <si>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</si>
  <si>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</si>
  <si>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</si>
  <si>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</si>
  <si>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</si>
  <si>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</si>
  <si>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</si>
  <si>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</si>
  <si>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</si>
  <si>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</si>
  <si>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</si>
  <si>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</si>
  <si>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</si>
  <si>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</si>
  <si>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</si>
  <si>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</si>
  <si>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</si>
  <si>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</si>
  <si>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</si>
  <si>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</si>
  <si>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</si>
  <si>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</si>
  <si>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</si>
  <si>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</si>
  <si>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</si>
  <si>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</si>
  <si>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</si>
  <si>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</si>
  <si>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</si>
  <si>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</si>
  <si>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</si>
  <si>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</si>
  <si>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</si>
  <si>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</si>
  <si>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</si>
  <si>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</si>
  <si>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</si>
  <si>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</si>
  <si>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</si>
  <si>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</si>
  <si>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</si>
  <si>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</si>
  <si>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</si>
  <si>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</si>
  <si>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</si>
  <si>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</si>
  <si>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</si>
  <si>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</si>
  <si>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</si>
  <si>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</si>
  <si>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</si>
  <si>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</si>
  <si>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</si>
  <si>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</si>
  <si>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</si>
  <si>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</si>
  <si>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</si>
  <si>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</si>
  <si>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</si>
  <si>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</si>
  <si>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</si>
  <si>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</si>
  <si>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</si>
  <si>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</si>
  <si>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</si>
  <si>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</si>
  <si>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</si>
  <si>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</si>
  <si>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</si>
  <si>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</si>
  <si>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</si>
  <si>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</si>
  <si>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</si>
  <si>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</si>
  <si>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</si>
  <si>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</si>
  <si>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</si>
  <si>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</si>
  <si>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</si>
  <si>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</si>
  <si>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</si>
  <si>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</si>
  <si>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</si>
  <si>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</si>
  <si>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</si>
  <si>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</si>
  <si>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</si>
  <si>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</si>
  <si>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</si>
  <si>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</si>
  <si>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</si>
  <si>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</si>
  <si>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</si>
  <si>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</si>
  <si>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</si>
  <si>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</si>
  <si>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</si>
  <si>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</si>
  <si>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</si>
  <si>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</si>
  <si>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</si>
  <si>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</si>
  <si>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</si>
  <si>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</si>
  <si>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</si>
  <si>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</si>
  <si>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</si>
  <si>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</si>
  <si>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</si>
  <si>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</si>
  <si>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</si>
  <si>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</si>
  <si>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</si>
  <si>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</si>
  <si>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</si>
  <si>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</si>
  <si>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</si>
  <si>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</si>
  <si>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</si>
  <si>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</si>
  <si>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</si>
  <si>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</si>
  <si>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</si>
  <si>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</si>
  <si>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</si>
  <si>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</si>
  <si>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</si>
  <si>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</si>
  <si>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</si>
  <si>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</si>
  <si>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</si>
  <si>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</si>
  <si>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</si>
  <si>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</si>
  <si>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</si>
  <si>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</si>
  <si>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</si>
  <si>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</si>
  <si>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</si>
  <si>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</si>
  <si>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</si>
  <si>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</si>
  <si>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</si>
  <si>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</si>
  <si>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</si>
  <si>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</si>
  <si>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</si>
  <si>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</si>
  <si>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</si>
  <si>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</si>
  <si>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</si>
  <si>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</si>
  <si>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</si>
  <si>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</si>
  <si>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</si>
  <si>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</si>
  <si>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</si>
  <si>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</si>
  <si>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</si>
  <si>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</si>
  <si>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</si>
  <si>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</si>
  <si>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</si>
  <si>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</si>
  <si>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</si>
  <si>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</si>
  <si>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</si>
  <si>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</si>
  <si>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</si>
  <si>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</si>
  <si>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</si>
  <si>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</si>
  <si>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</si>
  <si>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</si>
  <si>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</si>
  <si>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</si>
  <si>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</si>
  <si>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</si>
  <si>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</si>
  <si>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</si>
  <si>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</si>
  <si>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</si>
  <si>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</si>
  <si>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</si>
  <si>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</si>
  <si>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</si>
  <si>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</si>
  <si>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</si>
  <si>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</si>
  <si>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</si>
  <si>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</si>
  <si>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</si>
  <si>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</si>
  <si>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</si>
  <si>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</si>
  <si>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</si>
  <si>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</si>
  <si>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</si>
  <si>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</si>
  <si>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</si>
  <si>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</si>
  <si>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</si>
  <si>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</si>
  <si>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</si>
  <si>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</si>
  <si>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</si>
  <si>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</si>
  <si>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</si>
  <si>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</si>
  <si>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</si>
  <si>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</si>
  <si>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</si>
  <si>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</si>
  <si>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</si>
  <si>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</si>
  <si>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</si>
  <si>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</si>
  <si>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</si>
  <si>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</si>
  <si>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</si>
  <si>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</si>
  <si>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</si>
  <si>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</si>
  <si>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</si>
  <si>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</si>
  <si>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</si>
  <si>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</si>
  <si>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</si>
  <si>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</si>
  <si>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</si>
  <si>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</si>
  <si>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</si>
  <si>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</si>
  <si>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</si>
  <si>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</si>
  <si>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</si>
  <si>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</si>
  <si>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</si>
  <si>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</si>
  <si>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</si>
  <si>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</si>
  <si>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</si>
  <si>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</si>
  <si>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</si>
  <si>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</si>
  <si>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</si>
  <si>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</si>
  <si>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</si>
  <si>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</si>
  <si>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</si>
  <si>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</si>
  <si>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</si>
  <si>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</si>
  <si>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</si>
  <si>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</si>
  <si>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</si>
  <si>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</si>
  <si>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</si>
  <si>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</si>
  <si>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</si>
  <si>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</si>
  <si>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</si>
  <si>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</si>
  <si>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</si>
  <si>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</si>
  <si>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</si>
  <si>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</si>
  <si>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</si>
  <si>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</si>
  <si>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</si>
  <si>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</si>
  <si>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</si>
  <si>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</si>
  <si>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</si>
  <si>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</si>
  <si>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</si>
  <si>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</si>
  <si>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</si>
  <si>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</si>
  <si>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</si>
  <si>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</si>
  <si>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</si>
  <si>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</si>
  <si>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</si>
  <si>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</si>
  <si>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</si>
  <si>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</si>
  <si>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</si>
  <si>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</si>
  <si>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</si>
  <si>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</si>
  <si>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</si>
  <si>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</si>
  <si>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</si>
  <si>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</si>
  <si>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</si>
  <si>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</si>
  <si>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</si>
  <si>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</si>
  <si>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</si>
  <si>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</si>
  <si>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</si>
  <si>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</si>
  <si>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</si>
  <si>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</si>
  <si>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</si>
  <si>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</si>
  <si>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</si>
  <si>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</si>
  <si>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</si>
  <si>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</si>
  <si>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</si>
  <si>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</si>
  <si>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</si>
  <si>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</si>
  <si>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</si>
  <si>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</si>
  <si>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</si>
  <si>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</si>
  <si>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</si>
  <si>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</si>
  <si>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</si>
  <si>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</si>
  <si>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</si>
  <si>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</si>
  <si>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</si>
  <si>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</si>
  <si>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</si>
  <si>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</si>
  <si>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</si>
  <si>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</si>
  <si>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</si>
  <si>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</si>
  <si>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</si>
  <si>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</si>
  <si>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</si>
  <si>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</si>
  <si>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</si>
  <si>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</si>
  <si>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</si>
  <si>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</si>
  <si>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</si>
  <si>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</si>
  <si>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</si>
  <si>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</si>
  <si>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</si>
  <si>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</si>
  <si>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</si>
  <si>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</si>
  <si>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</si>
  <si>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</si>
  <si>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</si>
  <si>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</si>
  <si>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</si>
  <si>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</si>
  <si>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</si>
  <si>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</si>
  <si>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</si>
  <si>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</si>
  <si>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</si>
  <si>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</si>
  <si>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</si>
  <si>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</si>
  <si>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</si>
  <si>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</si>
  <si>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</si>
  <si>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</si>
  <si>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</si>
  <si>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</si>
  <si>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</si>
  <si>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</si>
  <si>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</si>
  <si>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</si>
  <si>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</si>
  <si>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</si>
  <si>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</si>
  <si>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</si>
  <si>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</si>
  <si>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</si>
  <si>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</si>
  <si>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</si>
  <si>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</si>
  <si>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</si>
  <si>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</si>
  <si>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</si>
  <si>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</si>
  <si>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</si>
  <si>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</si>
  <si>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</si>
  <si>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</si>
  <si>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</si>
  <si>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</si>
  <si>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</si>
  <si>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</si>
  <si>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</si>
  <si>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</si>
  <si>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</si>
  <si>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</si>
  <si>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</si>
  <si>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</si>
  <si>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</si>
  <si>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</si>
  <si>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</si>
  <si>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</si>
  <si>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</si>
  <si>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</si>
  <si>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</si>
  <si>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</si>
  <si>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</si>
  <si>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</si>
  <si>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</si>
  <si>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</si>
  <si>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</si>
  <si>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</si>
  <si>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</si>
  <si>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</si>
  <si>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</si>
  <si>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</si>
  <si>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</si>
  <si>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</si>
  <si>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</si>
  <si>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</si>
  <si>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</si>
  <si>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</si>
  <si>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</si>
  <si>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</si>
  <si>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</si>
  <si>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</si>
  <si>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</si>
  <si>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</si>
  <si>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</si>
  <si>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</si>
  <si>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</si>
  <si>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</si>
  <si>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</si>
  <si>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</si>
  <si>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</si>
  <si>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</si>
  <si>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</si>
  <si>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</si>
  <si>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</si>
  <si>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</si>
  <si>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</si>
  <si>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</si>
  <si>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</si>
  <si>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</si>
  <si>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</si>
  <si>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</si>
  <si>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</si>
  <si>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</si>
  <si>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</si>
  <si>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</si>
  <si>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</si>
  <si>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</si>
  <si>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</si>
  <si>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</si>
  <si>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</si>
  <si>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</si>
  <si>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</si>
  <si>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</si>
  <si>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</si>
  <si>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</si>
  <si>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</si>
  <si>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</si>
  <si>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</si>
  <si>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</si>
  <si>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</si>
  <si>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</si>
  <si>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</si>
  <si>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</si>
  <si>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</si>
  <si>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</si>
  <si>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</si>
  <si>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</si>
  <si>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</si>
  <si>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</si>
  <si>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</si>
  <si>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</si>
  <si>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</si>
  <si>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</si>
  <si>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</si>
  <si>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</si>
  <si>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</si>
  <si>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</si>
  <si>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</si>
  <si>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</si>
  <si>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</si>
  <si>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</si>
  <si>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</si>
  <si>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</si>
  <si>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</si>
  <si>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</si>
  <si>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</si>
  <si>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</si>
  <si>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</si>
  <si>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</si>
  <si>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</si>
  <si>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</si>
  <si>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</si>
  <si>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</si>
  <si>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</si>
  <si>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</si>
  <si>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</si>
  <si>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</si>
  <si>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</si>
  <si>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</si>
  <si>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</si>
  <si>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</si>
  <si>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</si>
  <si>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</si>
  <si>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</si>
  <si>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</si>
  <si>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</si>
  <si>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</si>
  <si>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</si>
  <si>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</si>
  <si>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</si>
  <si>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</si>
  <si>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</si>
  <si>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</si>
  <si>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</si>
  <si>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</si>
  <si>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</si>
  <si>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</si>
  <si>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</si>
  <si>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</si>
  <si>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</si>
  <si>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</si>
  <si>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</si>
  <si>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</si>
  <si>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</si>
  <si>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</si>
  <si>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</si>
  <si>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</si>
  <si>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</si>
  <si>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</si>
  <si>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</si>
  <si>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</si>
  <si>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</si>
  <si>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</si>
  <si>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</si>
  <si>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76.187.800-k</t>
  </si>
  <si>
    <t>IPSELECTRONICA</t>
  </si>
  <si>
    <t>German Valdes</t>
  </si>
  <si>
    <t>TAPON MACHO 3/16 INOX</t>
  </si>
  <si>
    <t xml:space="preserve"> TEE CENTRAL MACHO 3/8X 1/4 INOX</t>
  </si>
  <si>
    <t xml:space="preserve"> TEE CENTRAL MACHO 1/4X 1/4 INOX</t>
  </si>
  <si>
    <t>NIPLE LARGO 1/4X4</t>
  </si>
  <si>
    <t>NIPLE LARGO 3/8X4</t>
  </si>
  <si>
    <t>CODO 11/4 INOX 3000 PSI</t>
  </si>
  <si>
    <t>CODO 11/2 INOX 3000 PSI</t>
  </si>
  <si>
    <t>CODO 1 INOX 3000 PSI</t>
  </si>
  <si>
    <t>BUSHING 1X1/2 3000 PSI</t>
  </si>
  <si>
    <t>BUSHING 11/2X1/2 3000 PSI</t>
  </si>
  <si>
    <t>BUSHING 1/2X 3/8 3000 PSI</t>
  </si>
  <si>
    <t>HIFIMA</t>
  </si>
  <si>
    <t>UNION RECTA 3/8 INOX TUB-TUB</t>
  </si>
  <si>
    <t>UNION TEE 3/8 INOX TUB-TUB</t>
  </si>
  <si>
    <t>UNION TEE 1/4 INOX TUB-TUB</t>
  </si>
  <si>
    <t>CONECTOR  MACHO 1/4X3/8 OD INOX</t>
  </si>
  <si>
    <t>CODO MACHO 1/4X3/8 OD INOX</t>
  </si>
  <si>
    <t>micro</t>
  </si>
  <si>
    <t>ELECTROVALVULA 3/8 INOX N/C 220</t>
  </si>
  <si>
    <t>ITEM 1</t>
  </si>
  <si>
    <t>FABRICACION 3 DIAS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</si>
</sst>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u val="single"/>
      <sz val="11"/>
      <color indexed="20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123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7" fillId="33" borderId="11" xfId="0" applyFont="1" applyFill="1" applyBorder="1" applyAlignment="1" applyProtection="1">
      <alignment vertical="top" wrapText="1"/>
      <protection locked="0"/>
    </xf>
    <xf numFmtId="0" fontId="47" fillId="33" borderId="11" xfId="0" applyFont="1" applyFill="1" applyBorder="1" applyAlignment="1" applyProtection="1">
      <alignment horizontal="center" vertical="top" wrapText="1"/>
      <protection locked="0"/>
    </xf>
    <xf numFmtId="0" fontId="47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8" fillId="33" borderId="14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 horizontal="left" vertical="center" wrapText="1"/>
      <protection locked="0"/>
    </xf>
    <xf numFmtId="0" fontId="48" fillId="33" borderId="0" xfId="0" applyFont="1" applyFill="1" applyBorder="1" applyAlignment="1" applyProtection="1">
      <alignment horizontal="center" vertical="center"/>
      <protection locked="0"/>
    </xf>
    <xf numFmtId="164" fontId="48" fillId="33" borderId="0" xfId="0" applyNumberFormat="1" applyFont="1" applyFill="1" applyBorder="1" applyAlignment="1" applyProtection="1">
      <alignment horizontal="center" vertical="center"/>
      <protection locked="0"/>
    </xf>
    <xf numFmtId="14" fontId="49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8" fillId="0" borderId="19" xfId="0" applyFont="1" applyFill="1" applyBorder="1" applyAlignment="1" applyProtection="1">
      <alignment horizontal="center"/>
      <protection locked="0"/>
    </xf>
    <xf numFmtId="0" fontId="48" fillId="0" borderId="0" xfId="0" applyFont="1" applyFill="1" applyBorder="1" applyAlignment="1" applyProtection="1">
      <alignment horizontal="center"/>
      <protection locked="0"/>
    </xf>
    <xf numFmtId="0" fontId="48" fillId="0" borderId="20" xfId="0" applyFont="1" applyFill="1" applyBorder="1" applyAlignment="1" applyProtection="1">
      <alignment horizontal="center"/>
      <protection locked="0"/>
    </xf>
    <xf numFmtId="0" fontId="48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0" fillId="0" borderId="0" xfId="0" applyFont="1" applyAlignment="1" applyProtection="1">
      <alignment/>
      <protection locked="0"/>
    </xf>
    <xf numFmtId="0" fontId="50" fillId="0" borderId="20" xfId="0" applyFont="1" applyBorder="1" applyAlignment="1" applyProtection="1">
      <alignment/>
      <protection locked="0"/>
    </xf>
    <xf numFmtId="0" fontId="50" fillId="0" borderId="0" xfId="0" applyFont="1" applyBorder="1" applyAlignment="1" applyProtection="1">
      <alignment/>
      <protection locked="0"/>
    </xf>
    <xf numFmtId="0" fontId="50" fillId="0" borderId="22" xfId="0" applyFont="1" applyBorder="1" applyAlignment="1" applyProtection="1">
      <alignment/>
      <protection locked="0"/>
    </xf>
    <xf numFmtId="0" fontId="50" fillId="0" borderId="23" xfId="0" applyFont="1" applyBorder="1" applyAlignment="1" applyProtection="1">
      <alignment/>
      <protection locked="0"/>
    </xf>
    <xf numFmtId="0" fontId="48" fillId="33" borderId="24" xfId="0" applyFont="1" applyFill="1" applyBorder="1" applyAlignment="1" applyProtection="1">
      <alignment/>
      <protection locked="0"/>
    </xf>
    <xf numFmtId="3" fontId="50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1" fillId="33" borderId="11" xfId="0" applyFont="1" applyFill="1" applyBorder="1" applyAlignment="1" applyProtection="1">
      <alignment/>
      <protection locked="0"/>
    </xf>
    <xf numFmtId="0" fontId="51" fillId="33" borderId="14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/>
      <protection locked="0"/>
    </xf>
    <xf numFmtId="0" fontId="51" fillId="33" borderId="25" xfId="0" applyFont="1" applyFill="1" applyBorder="1" applyAlignment="1" applyProtection="1">
      <alignment/>
      <protection locked="0"/>
    </xf>
    <xf numFmtId="0" fontId="51" fillId="33" borderId="24" xfId="0" applyFont="1" applyFill="1" applyBorder="1" applyAlignment="1" applyProtection="1">
      <alignment/>
      <protection locked="0"/>
    </xf>
    <xf numFmtId="0" fontId="52" fillId="33" borderId="10" xfId="0" applyFont="1" applyFill="1" applyBorder="1" applyAlignment="1" applyProtection="1">
      <alignment/>
      <protection locked="0"/>
    </xf>
    <xf numFmtId="0" fontId="52" fillId="33" borderId="11" xfId="0" applyFont="1" applyFill="1" applyBorder="1" applyAlignment="1" applyProtection="1">
      <alignment/>
      <protection locked="0"/>
    </xf>
    <xf numFmtId="0" fontId="51" fillId="33" borderId="12" xfId="0" applyFont="1" applyFill="1" applyBorder="1" applyAlignment="1" applyProtection="1">
      <alignment/>
      <protection locked="0"/>
    </xf>
    <xf numFmtId="0" fontId="51" fillId="33" borderId="26" xfId="0" applyFont="1" applyFill="1" applyBorder="1" applyAlignment="1" applyProtection="1">
      <alignment horizontal="right" vertical="center"/>
      <protection locked="0"/>
    </xf>
    <xf numFmtId="0" fontId="51" fillId="33" borderId="11" xfId="0" applyFont="1" applyFill="1" applyBorder="1" applyAlignment="1" applyProtection="1">
      <alignment horizontal="right" vertical="center"/>
      <protection locked="0"/>
    </xf>
    <xf numFmtId="0" fontId="51" fillId="33" borderId="27" xfId="0" applyFont="1" applyFill="1" applyBorder="1" applyAlignment="1" applyProtection="1">
      <alignment horizontal="right"/>
      <protection locked="0"/>
    </xf>
    <xf numFmtId="1" fontId="51" fillId="33" borderId="28" xfId="0" applyNumberFormat="1" applyFont="1" applyFill="1" applyBorder="1" applyAlignment="1" applyProtection="1">
      <alignment horizontal="center"/>
      <protection/>
    </xf>
    <xf numFmtId="0" fontId="51" fillId="33" borderId="14" xfId="0" applyFont="1" applyFill="1" applyBorder="1" applyAlignment="1" applyProtection="1">
      <alignment horizontal="right" vertical="center"/>
      <protection locked="0"/>
    </xf>
    <xf numFmtId="0" fontId="51" fillId="33" borderId="0" xfId="0" applyFont="1" applyFill="1" applyBorder="1" applyAlignment="1" applyProtection="1">
      <alignment horizontal="right" vertical="center"/>
      <protection locked="0"/>
    </xf>
    <xf numFmtId="0" fontId="51" fillId="33" borderId="0" xfId="0" applyFont="1" applyFill="1" applyBorder="1" applyAlignment="1" applyProtection="1">
      <alignment horizontal="left" vertical="center"/>
      <protection locked="0"/>
    </xf>
    <xf numFmtId="0" fontId="51" fillId="33" borderId="15" xfId="0" applyFont="1" applyFill="1" applyBorder="1" applyAlignment="1" applyProtection="1">
      <alignment horizontal="right"/>
      <protection locked="0"/>
    </xf>
    <xf numFmtId="9" fontId="51" fillId="33" borderId="29" xfId="0" applyNumberFormat="1" applyFont="1" applyFill="1" applyBorder="1" applyAlignment="1" applyProtection="1">
      <alignment horizontal="right" vertical="center"/>
      <protection locked="0"/>
    </xf>
    <xf numFmtId="9" fontId="51" fillId="33" borderId="0" xfId="0" applyNumberFormat="1" applyFont="1" applyFill="1" applyBorder="1" applyAlignment="1" applyProtection="1">
      <alignment horizontal="right" vertical="center"/>
      <protection locked="0"/>
    </xf>
    <xf numFmtId="9" fontId="51" fillId="33" borderId="19" xfId="0" applyNumberFormat="1" applyFont="1" applyFill="1" applyBorder="1" applyAlignment="1" applyProtection="1">
      <alignment horizontal="center" vertical="center"/>
      <protection locked="0"/>
    </xf>
    <xf numFmtId="1" fontId="51" fillId="33" borderId="30" xfId="0" applyNumberFormat="1" applyFont="1" applyFill="1" applyBorder="1" applyAlignment="1" applyProtection="1">
      <alignment horizontal="center"/>
      <protection/>
    </xf>
    <xf numFmtId="0" fontId="51" fillId="33" borderId="15" xfId="0" applyFont="1" applyFill="1" applyBorder="1" applyAlignment="1" applyProtection="1">
      <alignment/>
      <protection locked="0"/>
    </xf>
    <xf numFmtId="0" fontId="51" fillId="33" borderId="29" xfId="0" applyFont="1" applyFill="1" applyBorder="1" applyAlignment="1" applyProtection="1">
      <alignment horizontal="right" vertical="center"/>
      <protection locked="0"/>
    </xf>
    <xf numFmtId="0" fontId="51" fillId="33" borderId="19" xfId="0" applyFont="1" applyFill="1" applyBorder="1" applyAlignment="1" applyProtection="1">
      <alignment horizontal="right"/>
      <protection locked="0"/>
    </xf>
    <xf numFmtId="0" fontId="51" fillId="33" borderId="31" xfId="0" applyFont="1" applyFill="1" applyBorder="1" applyAlignment="1" applyProtection="1">
      <alignment/>
      <protection locked="0"/>
    </xf>
    <xf numFmtId="0" fontId="51" fillId="33" borderId="32" xfId="0" applyFont="1" applyFill="1" applyBorder="1" applyAlignment="1" applyProtection="1">
      <alignment horizontal="right" vertical="center"/>
      <protection locked="0"/>
    </xf>
    <xf numFmtId="0" fontId="51" fillId="33" borderId="24" xfId="0" applyFont="1" applyFill="1" applyBorder="1" applyAlignment="1" applyProtection="1">
      <alignment horizontal="right" vertical="center"/>
      <protection locked="0"/>
    </xf>
    <xf numFmtId="0" fontId="51" fillId="33" borderId="33" xfId="0" applyFont="1" applyFill="1" applyBorder="1" applyAlignment="1" applyProtection="1">
      <alignment horizontal="right"/>
      <protection locked="0"/>
    </xf>
    <xf numFmtId="1" fontId="51" fillId="33" borderId="34" xfId="0" applyNumberFormat="1" applyFont="1" applyFill="1" applyBorder="1" applyAlignment="1" applyProtection="1">
      <alignment horizontal="center"/>
      <protection/>
    </xf>
    <xf numFmtId="165" fontId="53" fillId="0" borderId="13" xfId="45" applyNumberFormat="1" applyFont="1" applyFill="1" applyBorder="1" applyAlignment="1" applyProtection="1">
      <alignment horizontal="center" vertical="center"/>
      <protection locked="0"/>
    </xf>
    <xf numFmtId="0" fontId="37" fillId="0" borderId="0" xfId="45" applyAlignment="1">
      <alignment/>
    </xf>
    <xf numFmtId="0" fontId="25" fillId="33" borderId="10" xfId="0" applyFont="1" applyFill="1" applyBorder="1" applyAlignment="1" applyProtection="1">
      <alignment/>
      <protection locked="0"/>
    </xf>
    <xf numFmtId="0" fontId="25" fillId="33" borderId="11" xfId="0" applyFont="1" applyFill="1" applyBorder="1" applyAlignment="1" applyProtection="1">
      <alignment/>
      <protection locked="0"/>
    </xf>
    <xf numFmtId="0" fontId="26" fillId="0" borderId="0" xfId="0" applyFont="1" applyAlignment="1" applyProtection="1">
      <alignment horizontal="left"/>
      <protection locked="0"/>
    </xf>
    <xf numFmtId="0" fontId="27" fillId="33" borderId="11" xfId="0" applyFont="1" applyFill="1" applyBorder="1" applyAlignment="1" applyProtection="1">
      <alignment/>
      <protection locked="0"/>
    </xf>
    <xf numFmtId="0" fontId="27" fillId="33" borderId="11" xfId="0" applyFont="1" applyFill="1" applyBorder="1" applyAlignment="1" applyProtection="1">
      <alignment horizontal="center"/>
      <protection locked="0"/>
    </xf>
    <xf numFmtId="166" fontId="27" fillId="33" borderId="12" xfId="0" applyNumberFormat="1" applyFont="1" applyFill="1" applyBorder="1" applyAlignment="1" applyProtection="1">
      <alignment horizontal="left"/>
      <protection/>
    </xf>
    <xf numFmtId="0" fontId="25" fillId="33" borderId="14" xfId="0" applyFont="1" applyFill="1" applyBorder="1" applyAlignment="1" applyProtection="1">
      <alignment/>
      <protection locked="0"/>
    </xf>
    <xf numFmtId="0" fontId="25" fillId="33" borderId="0" xfId="0" applyFont="1" applyFill="1" applyBorder="1" applyAlignment="1" applyProtection="1">
      <alignment/>
      <protection locked="0"/>
    </xf>
    <xf numFmtId="0" fontId="27" fillId="33" borderId="0" xfId="0" applyFont="1" applyFill="1" applyBorder="1" applyAlignment="1" applyProtection="1">
      <alignment horizontal="left"/>
      <protection locked="0"/>
    </xf>
    <xf numFmtId="0" fontId="27" fillId="33" borderId="0" xfId="0" applyFont="1" applyFill="1" applyBorder="1" applyAlignment="1" applyProtection="1">
      <alignment horizontal="left"/>
      <protection/>
    </xf>
    <xf numFmtId="166" fontId="27" fillId="0" borderId="0" xfId="0" applyNumberFormat="1" applyFont="1" applyFill="1" applyBorder="1" applyAlignment="1" applyProtection="1">
      <alignment/>
      <protection/>
    </xf>
    <xf numFmtId="0" fontId="27" fillId="33" borderId="15" xfId="45" applyFont="1" applyFill="1" applyBorder="1" applyAlignment="1" applyProtection="1">
      <alignment horizontal="left"/>
      <protection/>
    </xf>
    <xf numFmtId="166" fontId="27" fillId="33" borderId="15" xfId="0" applyNumberFormat="1" applyFont="1" applyFill="1" applyBorder="1" applyAlignment="1" applyProtection="1">
      <alignment horizontal="left"/>
      <protection/>
    </xf>
    <xf numFmtId="164" fontId="27" fillId="33" borderId="15" xfId="0" applyNumberFormat="1" applyFont="1" applyFill="1" applyBorder="1" applyAlignment="1" applyProtection="1">
      <alignment horizontal="left" vertical="center"/>
      <protection/>
    </xf>
    <xf numFmtId="0" fontId="25" fillId="33" borderId="25" xfId="0" applyFont="1" applyFill="1" applyBorder="1" applyAlignment="1" applyProtection="1">
      <alignment/>
      <protection locked="0"/>
    </xf>
    <xf numFmtId="0" fontId="25" fillId="33" borderId="24" xfId="0" applyFont="1" applyFill="1" applyBorder="1" applyAlignment="1" applyProtection="1">
      <alignment/>
      <protection locked="0"/>
    </xf>
    <xf numFmtId="0" fontId="27" fillId="33" borderId="24" xfId="0" applyFont="1" applyFill="1" applyBorder="1" applyAlignment="1" applyProtection="1">
      <alignment/>
      <protection locked="0"/>
    </xf>
    <xf numFmtId="164" fontId="27" fillId="33" borderId="31" xfId="0" applyNumberFormat="1" applyFont="1" applyFill="1" applyBorder="1" applyAlignment="1" applyProtection="1">
      <alignment horizontal="left" vertical="center"/>
      <protection locked="0"/>
    </xf>
    <xf numFmtId="0" fontId="25" fillId="0" borderId="35" xfId="0" applyFont="1" applyBorder="1" applyAlignment="1" applyProtection="1">
      <alignment horizontal="center"/>
      <protection locked="0"/>
    </xf>
    <xf numFmtId="0" fontId="25" fillId="0" borderId="26" xfId="0" applyFont="1" applyBorder="1" applyAlignment="1" applyProtection="1">
      <alignment horizontal="center"/>
      <protection locked="0"/>
    </xf>
    <xf numFmtId="0" fontId="25" fillId="0" borderId="36" xfId="0" applyFont="1" applyBorder="1" applyAlignment="1" applyProtection="1">
      <alignment horizontal="center"/>
      <protection locked="0"/>
    </xf>
    <xf numFmtId="0" fontId="25" fillId="0" borderId="27" xfId="0" applyFont="1" applyBorder="1" applyAlignment="1" applyProtection="1">
      <alignment horizontal="center"/>
      <protection locked="0"/>
    </xf>
    <xf numFmtId="0" fontId="25" fillId="0" borderId="28" xfId="0" applyFont="1" applyBorder="1" applyAlignment="1" applyProtection="1">
      <alignment horizontal="center"/>
      <protection locked="0"/>
    </xf>
    <xf numFmtId="0" fontId="25" fillId="33" borderId="35" xfId="0" applyNumberFormat="1" applyFont="1" applyFill="1" applyBorder="1" applyAlignment="1" applyProtection="1">
      <alignment horizontal="center"/>
      <protection locked="0"/>
    </xf>
    <xf numFmtId="0" fontId="25" fillId="33" borderId="35" xfId="0" applyFont="1" applyFill="1" applyBorder="1" applyAlignment="1" applyProtection="1">
      <alignment horizontal="center"/>
      <protection locked="0"/>
    </xf>
    <xf numFmtId="0" fontId="25" fillId="33" borderId="35" xfId="0" applyFont="1" applyFill="1" applyBorder="1" applyAlignment="1" applyProtection="1">
      <alignment/>
      <protection locked="0"/>
    </xf>
    <xf numFmtId="166" fontId="25" fillId="33" borderId="35" xfId="0" applyNumberFormat="1" applyFont="1" applyFill="1" applyBorder="1" applyAlignment="1" applyProtection="1">
      <alignment horizontal="center"/>
      <protection/>
    </xf>
    <xf numFmtId="166" fontId="25" fillId="33" borderId="35" xfId="0" applyNumberFormat="1" applyFont="1" applyFill="1" applyBorder="1" applyAlignment="1" applyProtection="1">
      <alignment horizontal="center"/>
      <protection locked="0"/>
    </xf>
    <xf numFmtId="166" fontId="25" fillId="33" borderId="12" xfId="0" applyNumberFormat="1" applyFont="1" applyFill="1" applyBorder="1" applyAlignment="1" applyProtection="1">
      <alignment horizontal="center"/>
      <protection/>
    </xf>
    <xf numFmtId="0" fontId="25" fillId="33" borderId="37" xfId="0" applyNumberFormat="1" applyFont="1" applyFill="1" applyBorder="1" applyAlignment="1" applyProtection="1">
      <alignment horizontal="center"/>
      <protection locked="0"/>
    </xf>
    <xf numFmtId="0" fontId="25" fillId="33" borderId="14" xfId="0" applyFont="1" applyFill="1" applyBorder="1" applyAlignment="1" applyProtection="1">
      <alignment/>
      <protection locked="0"/>
    </xf>
    <xf numFmtId="0" fontId="25" fillId="33" borderId="0" xfId="0" applyFont="1" applyFill="1" applyBorder="1" applyAlignment="1" applyProtection="1">
      <alignment/>
      <protection locked="0"/>
    </xf>
    <xf numFmtId="0" fontId="25" fillId="33" borderId="15" xfId="0" applyFont="1" applyFill="1" applyBorder="1" applyAlignment="1" applyProtection="1">
      <alignment/>
      <protection locked="0"/>
    </xf>
    <xf numFmtId="0" fontId="25" fillId="33" borderId="37" xfId="0" applyFont="1" applyFill="1" applyBorder="1" applyAlignment="1" applyProtection="1">
      <alignment horizontal="center"/>
      <protection locked="0"/>
    </xf>
    <xf numFmtId="0" fontId="25" fillId="33" borderId="37" xfId="0" applyFont="1" applyFill="1" applyBorder="1" applyAlignment="1" applyProtection="1">
      <alignment/>
      <protection locked="0"/>
    </xf>
    <xf numFmtId="166" fontId="25" fillId="33" borderId="37" xfId="0" applyNumberFormat="1" applyFont="1" applyFill="1" applyBorder="1" applyAlignment="1" applyProtection="1">
      <alignment horizontal="center"/>
      <protection/>
    </xf>
    <xf numFmtId="166" fontId="25" fillId="33" borderId="37" xfId="0" applyNumberFormat="1" applyFont="1" applyFill="1" applyBorder="1" applyAlignment="1" applyProtection="1">
      <alignment horizontal="center"/>
      <protection locked="0"/>
    </xf>
    <xf numFmtId="166" fontId="25" fillId="33" borderId="15" xfId="0" applyNumberFormat="1" applyFont="1" applyFill="1" applyBorder="1" applyAlignment="1" applyProtection="1">
      <alignment horizontal="center"/>
      <protection/>
    </xf>
    <xf numFmtId="0" fontId="26" fillId="0" borderId="0" xfId="0" applyFont="1" applyAlignment="1">
      <alignment/>
    </xf>
    <xf numFmtId="0" fontId="25" fillId="33" borderId="24" xfId="0" applyFont="1" applyFill="1" applyBorder="1" applyAlignment="1" applyProtection="1">
      <alignment/>
      <protection locked="0"/>
    </xf>
    <xf numFmtId="0" fontId="25" fillId="33" borderId="31" xfId="0" applyFont="1" applyFill="1" applyBorder="1" applyAlignment="1" applyProtection="1">
      <alignment/>
      <protection locked="0"/>
    </xf>
    <xf numFmtId="166" fontId="25" fillId="33" borderId="38" xfId="0" applyNumberFormat="1" applyFont="1" applyFill="1" applyBorder="1" applyAlignment="1" applyProtection="1">
      <alignment horizontal="center"/>
      <protection/>
    </xf>
    <xf numFmtId="166" fontId="25" fillId="33" borderId="38" xfId="0" applyNumberFormat="1" applyFont="1" applyFill="1" applyBorder="1" applyAlignment="1" applyProtection="1">
      <alignment horizontal="center"/>
      <protection locked="0"/>
    </xf>
    <xf numFmtId="166" fontId="25" fillId="33" borderId="31" xfId="0" applyNumberFormat="1" applyFont="1" applyFill="1" applyBorder="1" applyAlignment="1" applyProtection="1">
      <alignment horizontal="center"/>
      <protection/>
    </xf>
    <xf numFmtId="0" fontId="25" fillId="0" borderId="39" xfId="0" applyFont="1" applyBorder="1" applyAlignment="1" applyProtection="1">
      <alignment horizontal="center"/>
      <protection locked="0"/>
    </xf>
    <xf numFmtId="0" fontId="25" fillId="0" borderId="40" xfId="0" applyFont="1" applyBorder="1" applyAlignment="1" applyProtection="1">
      <alignment/>
      <protection locked="0"/>
    </xf>
    <xf numFmtId="0" fontId="25" fillId="0" borderId="41" xfId="0" applyFont="1" applyBorder="1" applyAlignment="1" applyProtection="1">
      <alignment/>
      <protection locked="0"/>
    </xf>
    <xf numFmtId="0" fontId="25" fillId="33" borderId="10" xfId="0" applyFont="1" applyFill="1" applyBorder="1" applyAlignment="1" applyProtection="1">
      <alignment horizontal="left"/>
      <protection locked="0"/>
    </xf>
    <xf numFmtId="0" fontId="25" fillId="0" borderId="11" xfId="0" applyFont="1" applyBorder="1" applyAlignment="1" applyProtection="1">
      <alignment/>
      <protection locked="0"/>
    </xf>
    <xf numFmtId="0" fontId="25" fillId="0" borderId="12" xfId="0" applyFont="1" applyBorder="1" applyAlignment="1" applyProtection="1">
      <alignment/>
      <protection locked="0"/>
    </xf>
    <xf numFmtId="0" fontId="25" fillId="33" borderId="14" xfId="0" applyFont="1" applyFill="1" applyBorder="1" applyAlignment="1" applyProtection="1">
      <alignment horizontal="left"/>
      <protection locked="0"/>
    </xf>
    <xf numFmtId="0" fontId="25" fillId="33" borderId="0" xfId="0" applyFont="1" applyFill="1" applyBorder="1" applyAlignment="1" applyProtection="1">
      <alignment horizontal="left"/>
      <protection locked="0"/>
    </xf>
    <xf numFmtId="166" fontId="27" fillId="33" borderId="0" xfId="0" applyNumberFormat="1" applyFont="1" applyFill="1" applyBorder="1" applyAlignment="1" applyProtection="1">
      <alignment horizontal="left"/>
      <protection/>
    </xf>
    <xf numFmtId="166" fontId="27" fillId="33" borderId="15" xfId="0" applyNumberFormat="1" applyFont="1" applyFill="1" applyBorder="1" applyAlignment="1" applyProtection="1">
      <alignment horizontal="left"/>
      <protection/>
    </xf>
    <xf numFmtId="0" fontId="25" fillId="34" borderId="37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Alignment="1" applyProtection="1">
      <alignment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se.fierro@elextrolux.cl" TargetMode="External" /><Relationship Id="rId2" Type="http://schemas.openxmlformats.org/officeDocument/2006/relationships/hyperlink" Target="mailto:abastecimiento@ferrocentro.cl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13">
      <selection activeCell="I28" sqref="I28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5">
        <v>2056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67" t="s">
        <v>6</v>
      </c>
      <c r="C4" s="68"/>
      <c r="D4" s="69" t="s">
        <v>601</v>
      </c>
      <c r="E4" s="68" t="s">
        <v>12</v>
      </c>
      <c r="F4" s="70"/>
      <c r="G4" s="70"/>
      <c r="H4" s="71"/>
      <c r="I4" s="68" t="s">
        <v>9</v>
      </c>
      <c r="J4" s="72">
        <f>VLOOKUP(D4,CLIENTES,10,FALSE)</f>
        <v>0</v>
      </c>
      <c r="K4" s="20"/>
    </row>
    <row r="5" spans="2:11" ht="15">
      <c r="B5" s="73"/>
      <c r="C5" s="74"/>
      <c r="D5" s="75"/>
      <c r="E5" s="119">
        <f>VLOOKUP(D4,CLIENTES,4,FALSE)</f>
        <v>0</v>
      </c>
      <c r="F5" s="119"/>
      <c r="G5" s="119"/>
      <c r="H5" s="119"/>
      <c r="I5" s="119"/>
      <c r="J5" s="120"/>
      <c r="K5" s="20"/>
    </row>
    <row r="6" spans="2:10" ht="17.25" customHeight="1">
      <c r="B6" s="73" t="s">
        <v>27</v>
      </c>
      <c r="C6" s="74"/>
      <c r="D6" s="76" t="str">
        <f>VLOOKUP(D4,CLIENTES,2,FALSE)</f>
        <v>IPSELECTRONICA</v>
      </c>
      <c r="E6" s="74" t="s">
        <v>7</v>
      </c>
      <c r="F6" s="119">
        <f>VLOOKUP(D4,CLIENTES,5,FALSE)</f>
        <v>0</v>
      </c>
      <c r="G6" s="119"/>
      <c r="H6" s="119"/>
      <c r="I6" s="77">
        <f>VLOOKUP(D4,CLIENTES,11,FALSE)</f>
        <v>0</v>
      </c>
      <c r="J6" s="78"/>
    </row>
    <row r="7" spans="2:10" ht="15">
      <c r="B7" s="73" t="s">
        <v>25</v>
      </c>
      <c r="C7" s="74"/>
      <c r="D7" s="76">
        <f>VLOOKUP(D4,CLIENTES,3,FALSE)</f>
        <v>0</v>
      </c>
      <c r="E7" s="74" t="s">
        <v>8</v>
      </c>
      <c r="F7" s="119">
        <f>VLOOKUP(D4,CLIENTES,6,FALSE)</f>
        <v>0</v>
      </c>
      <c r="G7" s="119"/>
      <c r="H7" s="119"/>
      <c r="I7" s="74" t="s">
        <v>26</v>
      </c>
      <c r="J7" s="79" t="str">
        <f>VLOOKUP(D4,CLIENTES,8,FALSE)</f>
        <v>German Valdes</v>
      </c>
    </row>
    <row r="8" spans="2:12" ht="15.75" thickBot="1">
      <c r="B8" s="117" t="s">
        <v>28</v>
      </c>
      <c r="C8" s="118"/>
      <c r="D8" s="76">
        <f>VLOOKUP(D4,CLIENTES,7,FALSE)</f>
        <v>0</v>
      </c>
      <c r="E8" s="74" t="s">
        <v>11</v>
      </c>
      <c r="F8" s="119">
        <f>VLOOKUP(D4,CLIENTES,12,FALSE)</f>
        <v>0</v>
      </c>
      <c r="G8" s="119"/>
      <c r="H8" s="119"/>
      <c r="I8" s="74" t="s">
        <v>14</v>
      </c>
      <c r="J8" s="80">
        <f ca="1">TODAY()</f>
        <v>41933</v>
      </c>
      <c r="K8" s="20"/>
      <c r="L8" s="20"/>
    </row>
    <row r="9" spans="2:18" ht="16.5" thickBot="1" thickTop="1">
      <c r="B9" s="81"/>
      <c r="C9" s="82"/>
      <c r="D9" s="83"/>
      <c r="E9" s="82"/>
      <c r="F9" s="83"/>
      <c r="G9" s="83"/>
      <c r="H9" s="83"/>
      <c r="I9" s="82"/>
      <c r="J9" s="84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85" t="s">
        <v>1</v>
      </c>
      <c r="C10" s="111" t="s">
        <v>24</v>
      </c>
      <c r="D10" s="112"/>
      <c r="E10" s="113"/>
      <c r="F10" s="86" t="s">
        <v>0</v>
      </c>
      <c r="G10" s="87" t="s">
        <v>23</v>
      </c>
      <c r="H10" s="87" t="s">
        <v>15</v>
      </c>
      <c r="I10" s="88" t="s">
        <v>13</v>
      </c>
      <c r="J10" s="89" t="s">
        <v>2</v>
      </c>
      <c r="K10" s="24" t="s">
        <v>18</v>
      </c>
      <c r="L10" s="25" t="s">
        <v>615</v>
      </c>
      <c r="M10" s="25"/>
      <c r="N10" s="25" t="s">
        <v>621</v>
      </c>
      <c r="O10" s="25"/>
      <c r="P10" s="26" t="s">
        <v>16</v>
      </c>
      <c r="Q10" s="25" t="s">
        <v>19</v>
      </c>
      <c r="R10" s="27" t="s">
        <v>20</v>
      </c>
    </row>
    <row r="11" spans="2:18" ht="15">
      <c r="B11" s="90">
        <v>1</v>
      </c>
      <c r="C11" s="114" t="s">
        <v>604</v>
      </c>
      <c r="D11" s="115"/>
      <c r="E11" s="116"/>
      <c r="F11" s="91">
        <v>4</v>
      </c>
      <c r="G11" s="92" t="s">
        <v>23</v>
      </c>
      <c r="H11" s="93">
        <f>VLOOKUP(B11,COTIZADO,8,FALSE)</f>
        <v>910</v>
      </c>
      <c r="I11" s="94">
        <v>0</v>
      </c>
      <c r="J11" s="95">
        <f aca="true" t="shared" si="0" ref="J11:J28">F11*H11*(1-I11/100)</f>
        <v>3640</v>
      </c>
      <c r="K11" s="28">
        <v>1</v>
      </c>
      <c r="L11" s="29"/>
      <c r="M11" s="29">
        <v>455</v>
      </c>
      <c r="N11" s="29"/>
      <c r="O11" s="29"/>
      <c r="P11" s="30">
        <v>2</v>
      </c>
      <c r="Q11" s="31">
        <f>M11</f>
        <v>455</v>
      </c>
      <c r="R11" s="35">
        <f>Q11*P11</f>
        <v>910</v>
      </c>
    </row>
    <row r="12" spans="2:18" ht="15">
      <c r="B12" s="96">
        <v>2</v>
      </c>
      <c r="C12" s="97" t="s">
        <v>616</v>
      </c>
      <c r="D12" s="98"/>
      <c r="E12" s="99"/>
      <c r="F12" s="100">
        <v>4</v>
      </c>
      <c r="G12" s="101" t="s">
        <v>23</v>
      </c>
      <c r="H12" s="102">
        <f aca="true" t="shared" si="1" ref="H12:H28">VLOOKUP(B12,COTIZADO,8,FALSE)</f>
        <v>11340</v>
      </c>
      <c r="I12" s="103">
        <v>0</v>
      </c>
      <c r="J12" s="104">
        <f t="shared" si="0"/>
        <v>45360</v>
      </c>
      <c r="K12" s="28">
        <v>2</v>
      </c>
      <c r="L12" s="29">
        <v>8100</v>
      </c>
      <c r="M12" s="29"/>
      <c r="N12" s="29"/>
      <c r="O12" s="29"/>
      <c r="P12" s="30">
        <v>1.4</v>
      </c>
      <c r="Q12" s="31">
        <f>+L12</f>
        <v>8100</v>
      </c>
      <c r="R12" s="35">
        <f aca="true" t="shared" si="2" ref="R12:R28">Q12*P12</f>
        <v>11340</v>
      </c>
    </row>
    <row r="13" spans="2:18" ht="15">
      <c r="B13" s="96">
        <v>3</v>
      </c>
      <c r="C13" s="97" t="s">
        <v>617</v>
      </c>
      <c r="D13" s="105"/>
      <c r="E13" s="99"/>
      <c r="F13" s="100">
        <v>8</v>
      </c>
      <c r="G13" s="101" t="s">
        <v>23</v>
      </c>
      <c r="H13" s="102">
        <f t="shared" si="1"/>
        <v>13251</v>
      </c>
      <c r="I13" s="103">
        <v>0</v>
      </c>
      <c r="J13" s="104">
        <f t="shared" si="0"/>
        <v>106008</v>
      </c>
      <c r="K13" s="28">
        <v>3</v>
      </c>
      <c r="L13" s="29">
        <v>9465</v>
      </c>
      <c r="M13" s="29"/>
      <c r="N13" s="29"/>
      <c r="O13" s="29"/>
      <c r="P13" s="30">
        <v>1.4</v>
      </c>
      <c r="Q13" s="31">
        <f aca="true" t="shared" si="3" ref="Q13:Q27">+L13</f>
        <v>9465</v>
      </c>
      <c r="R13" s="35">
        <f t="shared" si="2"/>
        <v>13251</v>
      </c>
    </row>
    <row r="14" spans="2:18" ht="15">
      <c r="B14" s="96">
        <v>4</v>
      </c>
      <c r="C14" s="97" t="s">
        <v>618</v>
      </c>
      <c r="D14" s="98"/>
      <c r="E14" s="99"/>
      <c r="F14" s="100">
        <v>4</v>
      </c>
      <c r="G14" s="101" t="s">
        <v>23</v>
      </c>
      <c r="H14" s="102">
        <f t="shared" si="1"/>
        <v>10788.4</v>
      </c>
      <c r="I14" s="103">
        <v>0</v>
      </c>
      <c r="J14" s="104">
        <f t="shared" si="0"/>
        <v>43153.6</v>
      </c>
      <c r="K14" s="28">
        <v>4</v>
      </c>
      <c r="L14" s="29">
        <v>7706</v>
      </c>
      <c r="M14" s="29"/>
      <c r="N14" s="29"/>
      <c r="O14" s="29"/>
      <c r="P14" s="30">
        <v>1.4</v>
      </c>
      <c r="Q14" s="31">
        <f t="shared" si="3"/>
        <v>7706</v>
      </c>
      <c r="R14" s="35">
        <f t="shared" si="2"/>
        <v>10788.4</v>
      </c>
    </row>
    <row r="15" spans="2:18" ht="15">
      <c r="B15" s="96">
        <v>5</v>
      </c>
      <c r="C15" s="97" t="s">
        <v>605</v>
      </c>
      <c r="D15" s="98"/>
      <c r="E15" s="99"/>
      <c r="F15" s="100">
        <v>4</v>
      </c>
      <c r="G15" s="101" t="s">
        <v>23</v>
      </c>
      <c r="H15" s="102">
        <f t="shared" si="1"/>
        <v>22307.6</v>
      </c>
      <c r="I15" s="103">
        <v>0</v>
      </c>
      <c r="J15" s="104">
        <f t="shared" si="0"/>
        <v>89230.4</v>
      </c>
      <c r="K15" s="28">
        <v>5</v>
      </c>
      <c r="L15" s="29">
        <v>15934</v>
      </c>
      <c r="M15" s="29"/>
      <c r="N15" s="29"/>
      <c r="O15" s="29"/>
      <c r="P15" s="30">
        <v>1.4</v>
      </c>
      <c r="Q15" s="31">
        <f t="shared" si="3"/>
        <v>15934</v>
      </c>
      <c r="R15" s="35">
        <f t="shared" si="2"/>
        <v>22307.6</v>
      </c>
    </row>
    <row r="16" spans="2:18" ht="15">
      <c r="B16" s="96">
        <v>6</v>
      </c>
      <c r="C16" s="97" t="s">
        <v>606</v>
      </c>
      <c r="D16" s="105"/>
      <c r="E16" s="105"/>
      <c r="F16" s="100">
        <v>4</v>
      </c>
      <c r="G16" s="101" t="s">
        <v>23</v>
      </c>
      <c r="H16" s="102">
        <f t="shared" si="1"/>
        <v>19160.399999999998</v>
      </c>
      <c r="I16" s="103">
        <v>0</v>
      </c>
      <c r="J16" s="104">
        <f t="shared" si="0"/>
        <v>76641.59999999999</v>
      </c>
      <c r="K16" s="28">
        <v>6</v>
      </c>
      <c r="L16" s="29">
        <v>13686</v>
      </c>
      <c r="M16" s="29"/>
      <c r="N16" s="29"/>
      <c r="O16" s="29"/>
      <c r="P16" s="30">
        <v>1.4</v>
      </c>
      <c r="Q16" s="31">
        <f t="shared" si="3"/>
        <v>13686</v>
      </c>
      <c r="R16" s="35">
        <f t="shared" si="2"/>
        <v>19160.399999999998</v>
      </c>
    </row>
    <row r="17" spans="2:18" ht="15">
      <c r="B17" s="96">
        <v>7</v>
      </c>
      <c r="C17" s="97" t="s">
        <v>607</v>
      </c>
      <c r="D17" s="98"/>
      <c r="E17" s="99"/>
      <c r="F17" s="100">
        <v>5</v>
      </c>
      <c r="G17" s="101" t="s">
        <v>23</v>
      </c>
      <c r="H17" s="102">
        <f t="shared" si="1"/>
        <v>4599</v>
      </c>
      <c r="I17" s="103">
        <v>0</v>
      </c>
      <c r="J17" s="104">
        <f t="shared" si="0"/>
        <v>22995</v>
      </c>
      <c r="K17" s="28">
        <v>7</v>
      </c>
      <c r="L17" s="29">
        <v>3285</v>
      </c>
      <c r="M17" s="29"/>
      <c r="N17" s="29"/>
      <c r="O17" s="29"/>
      <c r="P17" s="30">
        <v>1.4</v>
      </c>
      <c r="Q17" s="31">
        <f t="shared" si="3"/>
        <v>3285</v>
      </c>
      <c r="R17" s="35">
        <f t="shared" si="2"/>
        <v>4599</v>
      </c>
    </row>
    <row r="18" spans="2:18" ht="15">
      <c r="B18" s="96">
        <v>8</v>
      </c>
      <c r="C18" s="97" t="s">
        <v>608</v>
      </c>
      <c r="D18" s="98"/>
      <c r="E18" s="99"/>
      <c r="F18" s="100">
        <v>8</v>
      </c>
      <c r="G18" s="101" t="s">
        <v>23</v>
      </c>
      <c r="H18" s="102">
        <f t="shared" si="1"/>
        <v>5534.2</v>
      </c>
      <c r="I18" s="103">
        <v>0</v>
      </c>
      <c r="J18" s="104">
        <f t="shared" si="0"/>
        <v>44273.6</v>
      </c>
      <c r="K18" s="28">
        <v>8</v>
      </c>
      <c r="L18" s="29">
        <v>3953</v>
      </c>
      <c r="M18" s="29"/>
      <c r="N18" s="29"/>
      <c r="O18" s="29"/>
      <c r="P18" s="30">
        <v>1.4</v>
      </c>
      <c r="Q18" s="31">
        <f t="shared" si="3"/>
        <v>3953</v>
      </c>
      <c r="R18" s="35">
        <f t="shared" si="2"/>
        <v>5534.2</v>
      </c>
    </row>
    <row r="19" spans="2:18" ht="15">
      <c r="B19" s="96">
        <v>9</v>
      </c>
      <c r="C19" s="97" t="s">
        <v>622</v>
      </c>
      <c r="D19" s="98"/>
      <c r="E19" s="99"/>
      <c r="F19" s="100">
        <v>8</v>
      </c>
      <c r="G19" s="101" t="s">
        <v>23</v>
      </c>
      <c r="H19" s="102">
        <f t="shared" si="1"/>
        <v>118910.70000000001</v>
      </c>
      <c r="I19" s="103">
        <v>0</v>
      </c>
      <c r="J19" s="104">
        <f t="shared" si="0"/>
        <v>951285.6000000001</v>
      </c>
      <c r="K19" s="28">
        <v>9</v>
      </c>
      <c r="L19" s="29"/>
      <c r="M19" s="29"/>
      <c r="N19" s="29">
        <f>88082*(1-0.1)</f>
        <v>79273.8</v>
      </c>
      <c r="O19" s="29"/>
      <c r="P19" s="30">
        <v>1.5</v>
      </c>
      <c r="Q19" s="31">
        <f>+N19</f>
        <v>79273.8</v>
      </c>
      <c r="R19" s="35">
        <f t="shared" si="2"/>
        <v>118910.70000000001</v>
      </c>
    </row>
    <row r="20" spans="2:18" ht="15">
      <c r="B20" s="96">
        <v>10</v>
      </c>
      <c r="C20" s="97" t="s">
        <v>620</v>
      </c>
      <c r="D20" s="98"/>
      <c r="E20" s="99"/>
      <c r="F20" s="100">
        <v>8</v>
      </c>
      <c r="G20" s="101" t="s">
        <v>23</v>
      </c>
      <c r="H20" s="102">
        <f t="shared" si="1"/>
        <v>9975</v>
      </c>
      <c r="I20" s="103">
        <v>0</v>
      </c>
      <c r="J20" s="104">
        <f t="shared" si="0"/>
        <v>79800</v>
      </c>
      <c r="K20" s="28">
        <v>10</v>
      </c>
      <c r="L20" s="29">
        <v>7125</v>
      </c>
      <c r="M20" s="29"/>
      <c r="N20" s="29"/>
      <c r="O20" s="29"/>
      <c r="P20" s="30">
        <v>1.4</v>
      </c>
      <c r="Q20" s="31">
        <f t="shared" si="3"/>
        <v>7125</v>
      </c>
      <c r="R20" s="35">
        <f t="shared" si="2"/>
        <v>9975</v>
      </c>
    </row>
    <row r="21" spans="2:18" ht="15">
      <c r="B21" s="96">
        <v>11</v>
      </c>
      <c r="C21" s="97" t="s">
        <v>619</v>
      </c>
      <c r="D21" s="98"/>
      <c r="E21" s="99"/>
      <c r="F21" s="100">
        <v>8</v>
      </c>
      <c r="G21" s="101" t="s">
        <v>23</v>
      </c>
      <c r="H21" s="102">
        <f t="shared" si="1"/>
        <v>5059.599999999999</v>
      </c>
      <c r="I21" s="103">
        <v>0</v>
      </c>
      <c r="J21" s="104">
        <f t="shared" si="0"/>
        <v>40476.799999999996</v>
      </c>
      <c r="K21" s="28">
        <v>11</v>
      </c>
      <c r="L21" s="29">
        <v>3614</v>
      </c>
      <c r="M21" s="29"/>
      <c r="N21" s="29"/>
      <c r="O21" s="29"/>
      <c r="P21" s="30">
        <v>1.4</v>
      </c>
      <c r="Q21" s="31">
        <f t="shared" si="3"/>
        <v>3614</v>
      </c>
      <c r="R21" s="35">
        <f t="shared" si="2"/>
        <v>5059.599999999999</v>
      </c>
    </row>
    <row r="22" spans="2:18" ht="15">
      <c r="B22" s="96">
        <v>12</v>
      </c>
      <c r="C22" s="97" t="s">
        <v>609</v>
      </c>
      <c r="D22" s="98"/>
      <c r="E22" s="99"/>
      <c r="F22" s="100">
        <v>4</v>
      </c>
      <c r="G22" s="101" t="s">
        <v>23</v>
      </c>
      <c r="H22" s="102">
        <f t="shared" si="1"/>
        <v>22912.399999999998</v>
      </c>
      <c r="I22" s="103">
        <v>0</v>
      </c>
      <c r="J22" s="104">
        <f t="shared" si="0"/>
        <v>91649.59999999999</v>
      </c>
      <c r="K22" s="28">
        <v>12</v>
      </c>
      <c r="L22" s="29">
        <v>16366</v>
      </c>
      <c r="M22" s="29"/>
      <c r="N22" s="29"/>
      <c r="O22" s="29"/>
      <c r="P22" s="30">
        <v>1.4</v>
      </c>
      <c r="Q22" s="31">
        <f t="shared" si="3"/>
        <v>16366</v>
      </c>
      <c r="R22" s="35">
        <f t="shared" si="2"/>
        <v>22912.399999999998</v>
      </c>
    </row>
    <row r="23" spans="2:18" ht="15">
      <c r="B23" s="96">
        <v>13</v>
      </c>
      <c r="C23" s="97" t="s">
        <v>610</v>
      </c>
      <c r="D23" s="98"/>
      <c r="E23" s="99"/>
      <c r="F23" s="100">
        <v>4</v>
      </c>
      <c r="G23" s="101" t="s">
        <v>23</v>
      </c>
      <c r="H23" s="102">
        <f t="shared" si="1"/>
        <v>32106.199999999997</v>
      </c>
      <c r="I23" s="103">
        <v>0</v>
      </c>
      <c r="J23" s="104">
        <f t="shared" si="0"/>
        <v>128424.79999999999</v>
      </c>
      <c r="K23" s="28">
        <v>13</v>
      </c>
      <c r="L23" s="29">
        <v>22933</v>
      </c>
      <c r="M23" s="29"/>
      <c r="N23" s="29"/>
      <c r="O23" s="29"/>
      <c r="P23" s="30">
        <v>1.4</v>
      </c>
      <c r="Q23" s="31">
        <f t="shared" si="3"/>
        <v>22933</v>
      </c>
      <c r="R23" s="35">
        <f t="shared" si="2"/>
        <v>32106.199999999997</v>
      </c>
    </row>
    <row r="24" spans="2:18" ht="15">
      <c r="B24" s="121">
        <v>14</v>
      </c>
      <c r="C24" s="97" t="s">
        <v>611</v>
      </c>
      <c r="D24" s="98"/>
      <c r="E24" s="99"/>
      <c r="F24" s="100">
        <v>4</v>
      </c>
      <c r="G24" s="101" t="s">
        <v>23</v>
      </c>
      <c r="H24" s="102">
        <f t="shared" si="1"/>
        <v>12203.8</v>
      </c>
      <c r="I24" s="103">
        <v>0</v>
      </c>
      <c r="J24" s="104">
        <f t="shared" si="0"/>
        <v>48815.2</v>
      </c>
      <c r="K24" s="28">
        <v>14</v>
      </c>
      <c r="L24" s="29">
        <v>8717</v>
      </c>
      <c r="M24" s="29"/>
      <c r="N24" s="29"/>
      <c r="O24" s="29"/>
      <c r="P24" s="30">
        <v>1.4</v>
      </c>
      <c r="Q24" s="31">
        <f t="shared" si="3"/>
        <v>8717</v>
      </c>
      <c r="R24" s="35">
        <f t="shared" si="2"/>
        <v>12203.8</v>
      </c>
    </row>
    <row r="25" spans="2:18" ht="15">
      <c r="B25" s="121">
        <v>15</v>
      </c>
      <c r="C25" s="97" t="s">
        <v>612</v>
      </c>
      <c r="D25" s="98"/>
      <c r="E25" s="99"/>
      <c r="F25" s="100">
        <v>4</v>
      </c>
      <c r="G25" s="101" t="s">
        <v>23</v>
      </c>
      <c r="H25" s="102">
        <f t="shared" si="1"/>
        <v>11286.8</v>
      </c>
      <c r="I25" s="103">
        <v>0</v>
      </c>
      <c r="J25" s="104">
        <f t="shared" si="0"/>
        <v>45147.2</v>
      </c>
      <c r="K25" s="28">
        <v>15</v>
      </c>
      <c r="L25" s="29">
        <v>8062</v>
      </c>
      <c r="M25" s="29"/>
      <c r="N25" s="29"/>
      <c r="O25" s="29"/>
      <c r="P25" s="30">
        <v>1.4</v>
      </c>
      <c r="Q25" s="31">
        <f t="shared" si="3"/>
        <v>8062</v>
      </c>
      <c r="R25" s="35">
        <f t="shared" si="2"/>
        <v>11286.8</v>
      </c>
    </row>
    <row r="26" spans="2:18" ht="15">
      <c r="B26" s="121">
        <v>16</v>
      </c>
      <c r="C26" s="97" t="s">
        <v>613</v>
      </c>
      <c r="D26" s="98"/>
      <c r="E26" s="99"/>
      <c r="F26" s="100">
        <v>4</v>
      </c>
      <c r="G26" s="101" t="s">
        <v>23</v>
      </c>
      <c r="H26" s="102">
        <f t="shared" si="1"/>
        <v>25585</v>
      </c>
      <c r="I26" s="103">
        <v>0</v>
      </c>
      <c r="J26" s="104">
        <f t="shared" si="0"/>
        <v>102340</v>
      </c>
      <c r="K26" s="28">
        <v>16</v>
      </c>
      <c r="L26" s="29">
        <v>18275</v>
      </c>
      <c r="M26" s="29"/>
      <c r="N26" s="29"/>
      <c r="O26" s="29"/>
      <c r="P26" s="30">
        <v>1.4</v>
      </c>
      <c r="Q26" s="31">
        <f t="shared" si="3"/>
        <v>18275</v>
      </c>
      <c r="R26" s="35">
        <f t="shared" si="2"/>
        <v>25585</v>
      </c>
    </row>
    <row r="27" spans="2:18" ht="15">
      <c r="B27" s="121">
        <v>17</v>
      </c>
      <c r="C27" s="97" t="s">
        <v>614</v>
      </c>
      <c r="D27" s="98"/>
      <c r="E27" s="99"/>
      <c r="F27" s="100">
        <v>8</v>
      </c>
      <c r="G27" s="101" t="s">
        <v>23</v>
      </c>
      <c r="H27" s="102">
        <f t="shared" si="1"/>
        <v>6503</v>
      </c>
      <c r="I27" s="103">
        <v>0</v>
      </c>
      <c r="J27" s="104">
        <f t="shared" si="0"/>
        <v>52024</v>
      </c>
      <c r="K27" s="28">
        <v>17</v>
      </c>
      <c r="L27" s="29">
        <v>4645</v>
      </c>
      <c r="M27" s="29"/>
      <c r="N27" s="29"/>
      <c r="O27" s="29"/>
      <c r="P27" s="30">
        <v>1.4</v>
      </c>
      <c r="Q27" s="31">
        <f t="shared" si="3"/>
        <v>4645</v>
      </c>
      <c r="R27" s="35">
        <f t="shared" si="2"/>
        <v>6503</v>
      </c>
    </row>
    <row r="28" spans="2:18" ht="15.75" thickBot="1">
      <c r="B28" s="96">
        <v>18</v>
      </c>
      <c r="C28" s="97"/>
      <c r="D28" s="106"/>
      <c r="E28" s="107"/>
      <c r="F28" s="100"/>
      <c r="G28" s="101"/>
      <c r="H28" s="108">
        <f t="shared" si="1"/>
        <v>0</v>
      </c>
      <c r="I28" s="109">
        <v>0</v>
      </c>
      <c r="J28" s="110">
        <f t="shared" si="0"/>
        <v>0</v>
      </c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2"/>
        <v>0</v>
      </c>
    </row>
    <row r="29" spans="2:10" ht="15">
      <c r="B29" s="42" t="s">
        <v>17</v>
      </c>
      <c r="C29" s="43"/>
      <c r="D29" s="37"/>
      <c r="E29" s="37"/>
      <c r="F29" s="44"/>
      <c r="G29" s="45" t="s">
        <v>3</v>
      </c>
      <c r="H29" s="46"/>
      <c r="I29" s="47"/>
      <c r="J29" s="48">
        <f>SUM(J11:J28)</f>
        <v>1971265.4000000001</v>
      </c>
    </row>
    <row r="30" spans="2:12" ht="15">
      <c r="B30" s="49"/>
      <c r="C30" s="50"/>
      <c r="D30" s="51"/>
      <c r="E30" s="39"/>
      <c r="F30" s="52"/>
      <c r="G30" s="53" t="s">
        <v>13</v>
      </c>
      <c r="H30" s="54"/>
      <c r="I30" s="55"/>
      <c r="J30" s="56">
        <f>J29*I30</f>
        <v>0</v>
      </c>
      <c r="L30" s="122">
        <f>+SUM(J24:J27)</f>
        <v>248326.4</v>
      </c>
    </row>
    <row r="31" spans="2:12" ht="15">
      <c r="B31" s="38"/>
      <c r="C31" s="39" t="s">
        <v>623</v>
      </c>
      <c r="D31" s="39" t="s">
        <v>624</v>
      </c>
      <c r="E31" s="39"/>
      <c r="F31" s="57"/>
      <c r="G31" s="58" t="s">
        <v>4</v>
      </c>
      <c r="H31" s="50"/>
      <c r="I31" s="59"/>
      <c r="J31" s="56">
        <f>J29-J30</f>
        <v>1971265.4000000001</v>
      </c>
      <c r="L31" s="8">
        <f>+L30*1.19</f>
        <v>295508.41599999997</v>
      </c>
    </row>
    <row r="32" spans="2:10" ht="15">
      <c r="B32" s="38"/>
      <c r="C32" s="39"/>
      <c r="D32" s="39"/>
      <c r="E32" s="39"/>
      <c r="F32" s="52"/>
      <c r="G32" s="53">
        <v>0.19</v>
      </c>
      <c r="H32" s="54"/>
      <c r="I32" s="55">
        <v>0.19</v>
      </c>
      <c r="J32" s="56">
        <f>J31*I32</f>
        <v>374540.42600000004</v>
      </c>
    </row>
    <row r="33" spans="2:10" ht="15.75" thickBot="1">
      <c r="B33" s="40"/>
      <c r="C33" s="41"/>
      <c r="D33" s="41"/>
      <c r="E33" s="41"/>
      <c r="F33" s="60"/>
      <c r="G33" s="61" t="s">
        <v>2</v>
      </c>
      <c r="H33" s="62"/>
      <c r="I33" s="63"/>
      <c r="J33" s="64">
        <f>J31+J32</f>
        <v>2345805.8260000004</v>
      </c>
    </row>
  </sheetData>
  <sheetProtection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98" activePane="bottomLeft" state="frozen"/>
      <selection pane="topLeft" activeCell="B1" sqref="B1"/>
      <selection pane="bottomLeft" activeCell="B110" sqref="B110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8" ht="15">
      <c r="A106">
        <v>105</v>
      </c>
      <c r="B106" s="36" t="s">
        <v>574</v>
      </c>
      <c r="C106" t="s">
        <v>575</v>
      </c>
      <c r="D106" t="s">
        <v>576</v>
      </c>
      <c r="E106" t="s">
        <v>577</v>
      </c>
      <c r="F106" t="s">
        <v>39</v>
      </c>
      <c r="G106" t="s">
        <v>33</v>
      </c>
      <c r="H106" t="s">
        <v>578</v>
      </c>
    </row>
    <row r="107" spans="1:12" ht="15">
      <c r="A107">
        <v>106</v>
      </c>
      <c r="B107" s="36" t="s">
        <v>580</v>
      </c>
      <c r="C107" t="s">
        <v>581</v>
      </c>
      <c r="D107" t="s">
        <v>582</v>
      </c>
      <c r="E107" t="s">
        <v>583</v>
      </c>
      <c r="F107" t="s">
        <v>37</v>
      </c>
      <c r="G107" t="s">
        <v>33</v>
      </c>
      <c r="I107" t="s">
        <v>579</v>
      </c>
      <c r="K107" t="s">
        <v>584</v>
      </c>
      <c r="L107" s="66" t="s">
        <v>585</v>
      </c>
    </row>
    <row r="108" spans="1:13" ht="15">
      <c r="A108">
        <v>107</v>
      </c>
      <c r="B108" s="36" t="s">
        <v>587</v>
      </c>
      <c r="C108" t="s">
        <v>586</v>
      </c>
      <c r="D108" t="s">
        <v>588</v>
      </c>
      <c r="E108" t="s">
        <v>589</v>
      </c>
      <c r="F108" t="s">
        <v>37</v>
      </c>
      <c r="G108" t="s">
        <v>33</v>
      </c>
      <c r="I108" t="s">
        <v>590</v>
      </c>
      <c r="K108" t="s">
        <v>591</v>
      </c>
      <c r="M108" t="s">
        <v>592</v>
      </c>
    </row>
    <row r="109" spans="1:13" ht="15">
      <c r="A109">
        <v>108</v>
      </c>
      <c r="B109" s="36" t="s">
        <v>593</v>
      </c>
      <c r="C109" t="s">
        <v>594</v>
      </c>
      <c r="D109" t="s">
        <v>595</v>
      </c>
      <c r="E109" t="s">
        <v>596</v>
      </c>
      <c r="F109" t="s">
        <v>37</v>
      </c>
      <c r="G109" t="s">
        <v>33</v>
      </c>
      <c r="I109" t="s">
        <v>597</v>
      </c>
      <c r="K109" t="s">
        <v>598</v>
      </c>
      <c r="L109" s="66" t="s">
        <v>599</v>
      </c>
      <c r="M109" t="s">
        <v>600</v>
      </c>
    </row>
    <row r="110" spans="1:9" ht="15">
      <c r="A110">
        <v>109</v>
      </c>
      <c r="B110" s="36" t="s">
        <v>601</v>
      </c>
      <c r="C110" t="s">
        <v>602</v>
      </c>
      <c r="I110" t="s">
        <v>603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jose.fierro@elextrolux.cl"/>
    <hyperlink ref="L109" r:id="rId2" display="abastecimiento@ferrocentro.cl"/>
  </hyperlinks>
  <printOptions/>
  <pageMargins left="0.7" right="0.7" top="0.75" bottom="0.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2014-10-21T14:07:51Z</cp:lastPrinted>
  <dcterms:created xsi:type="dcterms:W3CDTF">2013-07-12T05:01:37Z</dcterms:created>
  <dcterms:modified xsi:type="dcterms:W3CDTF">2014-10-21T18:16:00Z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