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  <sheet name="Informe de compatibilidad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<sst xmlns="http://schemas.openxmlformats.org/spreadsheetml/2006/main" count="832" uniqueCount="602">
  <si>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</si>
  <si>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</si>
  <si>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</si>
  <si>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</si>
  <si>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</si>
  <si>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</si>
  <si>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</si>
  <si>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</si>
  <si>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</si>
  <si>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</si>
  <si>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</si>
  <si>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</si>
  <si>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</si>
  <si>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</si>
  <si>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</si>
  <si>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</si>
  <si>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</si>
  <si>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</si>
  <si>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</si>
  <si>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</si>
  <si>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</si>
  <si>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</si>
  <si>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</si>
  <si>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</si>
  <si>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</si>
  <si>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</si>
  <si>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</si>
  <si>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</si>
  <si>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</si>
  <si>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</si>
  <si>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</si>
  <si>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</si>
  <si>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</si>
  <si>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</si>
  <si>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</si>
  <si>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</si>
  <si>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</si>
  <si>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</si>
  <si>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</si>
  <si>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</si>
  <si>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</si>
  <si>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</si>
  <si>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</si>
  <si>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</si>
  <si>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</si>
  <si>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</si>
  <si>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</si>
  <si>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</si>
  <si>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</si>
  <si>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</si>
  <si>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</si>
  <si>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</si>
  <si>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</si>
  <si>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</si>
  <si>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</si>
  <si>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</si>
  <si>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</si>
  <si>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</si>
  <si>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</si>
  <si>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</si>
  <si>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</si>
  <si>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</si>
  <si>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</si>
  <si>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</si>
  <si>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</si>
  <si>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</si>
  <si>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</si>
  <si>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</si>
  <si>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</si>
  <si>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</si>
  <si>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</si>
  <si>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</si>
  <si>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</si>
  <si>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</si>
  <si>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</si>
  <si>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</si>
  <si>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</si>
  <si>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</si>
  <si>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</si>
  <si>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</si>
  <si>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</si>
  <si>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</si>
  <si>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</si>
  <si>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</si>
  <si>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</si>
  <si>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</si>
  <si>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</si>
  <si>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</si>
  <si>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</si>
  <si>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</si>
  <si>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</si>
  <si>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</si>
  <si>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</si>
  <si>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</si>
  <si>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</si>
  <si>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</si>
  <si>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</si>
  <si>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</si>
  <si>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</si>
  <si>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</si>
  <si>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</si>
  <si>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</si>
  <si>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</si>
  <si>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</si>
  <si>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</si>
  <si>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</si>
  <si>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</si>
  <si>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</si>
  <si>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</si>
  <si>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</si>
  <si>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</si>
  <si>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</si>
  <si>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</si>
  <si>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</si>
  <si>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</si>
  <si>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</si>
  <si>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</si>
  <si>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</si>
  <si>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</si>
  <si>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</si>
  <si>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</si>
  <si>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</si>
  <si>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</si>
  <si>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</si>
  <si>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</si>
  <si>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</si>
  <si>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</si>
  <si>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</si>
  <si>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</si>
  <si>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</si>
  <si>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</si>
  <si>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</si>
  <si>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</si>
  <si>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</si>
  <si>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</si>
  <si>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</si>
  <si>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</si>
  <si>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</si>
  <si>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</si>
  <si>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</si>
  <si>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</si>
  <si>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</si>
  <si>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</si>
  <si>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</si>
  <si>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</si>
  <si>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</si>
  <si>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</si>
  <si>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</si>
  <si>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</si>
  <si>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</si>
  <si>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</si>
  <si>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</si>
  <si>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</si>
  <si>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</si>
  <si>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</si>
  <si>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</si>
  <si>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</si>
  <si>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</si>
  <si>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</si>
  <si>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</si>
  <si>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</si>
  <si>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</si>
  <si>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</si>
  <si>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</si>
  <si>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</si>
  <si>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</si>
  <si>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</si>
  <si>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</si>
  <si>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</si>
  <si>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</si>
  <si>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</si>
  <si>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</si>
  <si>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</si>
  <si>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</si>
  <si>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</si>
  <si>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</si>
  <si>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</si>
  <si>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</si>
  <si>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</si>
  <si>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</si>
  <si>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</si>
  <si>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</si>
  <si>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</si>
  <si>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</si>
  <si>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</si>
  <si>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</si>
  <si>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</si>
  <si>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</si>
  <si>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</si>
  <si>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</si>
  <si>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</si>
  <si>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</si>
  <si>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</si>
  <si>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</si>
  <si>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</si>
  <si>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</si>
  <si>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</si>
  <si>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</si>
  <si>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</si>
  <si>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</si>
  <si>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</si>
  <si>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</si>
  <si>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</si>
  <si>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</si>
  <si>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</si>
  <si>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</si>
  <si>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</si>
  <si>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</si>
  <si>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</si>
  <si>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</si>
  <si>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</si>
  <si>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</si>
  <si>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</si>
  <si>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</si>
  <si>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</si>
  <si>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</si>
  <si>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</si>
  <si>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</si>
  <si>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</si>
  <si>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</si>
  <si>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</si>
  <si>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</si>
  <si>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</si>
  <si>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</si>
  <si>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</si>
  <si>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</si>
  <si>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</si>
  <si>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</si>
  <si>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</si>
  <si>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</si>
  <si>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</si>
  <si>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</si>
  <si>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</si>
  <si>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</si>
  <si>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</si>
  <si>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</si>
  <si>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</si>
  <si>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</si>
  <si>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</si>
  <si>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</si>
  <si>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</si>
  <si>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</si>
  <si>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</si>
  <si>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</si>
  <si>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</si>
  <si>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</si>
  <si>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</si>
  <si>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</si>
  <si>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</si>
  <si>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</si>
  <si>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</si>
  <si>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</si>
  <si>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</si>
  <si>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</si>
  <si>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</si>
  <si>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</si>
  <si>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</si>
  <si>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</si>
  <si>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</si>
  <si>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</si>
  <si>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</si>
  <si>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</si>
  <si>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</si>
  <si>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</si>
  <si>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</si>
  <si>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</si>
  <si>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</si>
  <si>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</si>
  <si>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</si>
  <si>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</si>
  <si>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</si>
  <si>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</si>
  <si>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</si>
  <si>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</si>
  <si>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</si>
  <si>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</si>
  <si>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</si>
  <si>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</si>
  <si>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</si>
  <si>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</si>
  <si>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</si>
  <si>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</si>
  <si>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</si>
  <si>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</si>
  <si>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</si>
  <si>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</si>
  <si>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</si>
  <si>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</si>
  <si>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</si>
  <si>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</si>
  <si>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</si>
  <si>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</si>
  <si>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</si>
  <si>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</si>
  <si>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</si>
  <si>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</si>
  <si>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</si>
  <si>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</si>
  <si>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</si>
  <si>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</si>
  <si>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</si>
  <si>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</si>
  <si>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</si>
  <si>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</si>
  <si>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</si>
  <si>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</si>
  <si>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</si>
  <si>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</si>
  <si>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</si>
  <si>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</si>
  <si>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</si>
  <si>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</si>
  <si>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</si>
  <si>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</si>
  <si>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</si>
  <si>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</si>
  <si>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</si>
  <si>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</si>
  <si>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</si>
  <si>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</si>
  <si>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</si>
  <si>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</si>
  <si>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</si>
  <si>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</si>
  <si>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</si>
  <si>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</si>
  <si>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</si>
  <si>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</si>
  <si>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</si>
  <si>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</si>
  <si>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</si>
  <si>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</si>
  <si>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</si>
  <si>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</si>
  <si>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</si>
  <si>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</si>
  <si>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</si>
  <si>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</si>
  <si>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</si>
  <si>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</si>
  <si>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</si>
  <si>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</si>
  <si>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</si>
  <si>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</si>
  <si>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</si>
  <si>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</si>
  <si>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</si>
  <si>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</si>
  <si>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</si>
  <si>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</si>
  <si>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</si>
  <si>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</si>
  <si>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</si>
  <si>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</si>
  <si>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</si>
  <si>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</si>
  <si>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</si>
  <si>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</si>
  <si>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</si>
  <si>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</si>
  <si>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</si>
  <si>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</si>
  <si>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</si>
  <si>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</si>
  <si>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</si>
  <si>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</si>
  <si>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</si>
  <si>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</si>
  <si>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</si>
  <si>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</si>
  <si>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</si>
  <si>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</si>
  <si>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</si>
  <si>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</si>
  <si>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</si>
  <si>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</si>
  <si>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</si>
  <si>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</si>
  <si>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</si>
  <si>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</si>
  <si>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</si>
  <si>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</si>
  <si>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</si>
  <si>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</si>
  <si>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</si>
  <si>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</si>
  <si>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</si>
  <si>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</si>
  <si>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</si>
  <si>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</si>
  <si>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</si>
  <si>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</si>
  <si>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</si>
  <si>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</si>
  <si>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</si>
  <si>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</si>
  <si>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</si>
  <si>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</si>
  <si>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</si>
  <si>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</si>
  <si>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</si>
  <si>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</si>
  <si>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</si>
  <si>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</si>
  <si>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</si>
  <si>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</si>
  <si>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</si>
  <si>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</si>
  <si>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</si>
  <si>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</si>
  <si>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</si>
  <si>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</si>
  <si>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</si>
  <si>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</si>
  <si>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</si>
  <si>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</si>
  <si>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</si>
  <si>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</si>
  <si>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</si>
  <si>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</si>
  <si>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</si>
  <si>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</si>
  <si>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</si>
  <si>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</si>
  <si>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</si>
  <si>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</si>
  <si>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</si>
  <si>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</si>
  <si>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</si>
  <si>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</si>
  <si>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</si>
  <si>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</si>
  <si>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</si>
  <si>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</si>
  <si>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</si>
  <si>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</si>
  <si>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</si>
  <si>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</si>
  <si>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</si>
  <si>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</si>
  <si>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</si>
  <si>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</si>
  <si>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</si>
  <si>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</si>
  <si>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</si>
  <si>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</si>
  <si>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</si>
  <si>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</si>
  <si>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</si>
  <si>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</si>
  <si>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</si>
  <si>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</si>
  <si>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</si>
  <si>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</si>
  <si>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</si>
  <si>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</si>
  <si>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</si>
  <si>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</si>
  <si>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</si>
  <si>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</si>
  <si>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</si>
  <si>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</si>
  <si>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</si>
  <si>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</si>
  <si>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</si>
  <si>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</si>
  <si>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</si>
  <si>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</si>
  <si>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</si>
  <si>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</si>
  <si>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</si>
  <si>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</si>
  <si>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</si>
  <si>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</si>
  <si>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</si>
  <si>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</si>
  <si>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</si>
  <si>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</si>
  <si>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</si>
  <si>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</si>
  <si>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</si>
  <si>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</si>
  <si>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</si>
  <si>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</si>
  <si>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</si>
  <si>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</si>
  <si>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</si>
  <si>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</si>
  <si>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</si>
  <si>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</si>
  <si>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</si>
  <si>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</si>
  <si>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</si>
  <si>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</si>
  <si>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</si>
  <si>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</si>
  <si>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</si>
  <si>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</si>
  <si>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</si>
  <si>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</si>
  <si>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</si>
  <si>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</si>
  <si>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</si>
  <si>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</si>
  <si>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</si>
  <si>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</si>
  <si>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</si>
  <si>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</si>
  <si>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</si>
  <si>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</si>
  <si>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</si>
  <si>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</si>
  <si>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</si>
  <si>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</si>
  <si>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</si>
  <si>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</si>
  <si>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</si>
  <si>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</si>
  <si>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</si>
  <si>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</si>
  <si>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</si>
  <si>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</si>
  <si>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</si>
  <si>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</si>
  <si>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</si>
  <si>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</si>
  <si>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</si>
  <si>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</si>
  <si>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</si>
  <si>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</si>
  <si>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</si>
  <si>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</si>
  <si>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</si>
  <si>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</si>
  <si>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</si>
  <si>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</si>
  <si>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</si>
  <si>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</si>
  <si>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</si>
  <si>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</si>
  <si>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</si>
  <si>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</si>
  <si>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</si>
  <si>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</si>
  <si>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</si>
  <si>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</si>
  <si>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</si>
  <si>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</si>
  <si>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</si>
  <si>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</si>
  <si>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</si>
  <si>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</si>
  <si>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</si>
  <si>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</si>
  <si>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</si>
  <si>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</si>
  <si>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</si>
  <si>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</si>
  <si>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</si>
  <si>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</si>
  <si>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</si>
  <si>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</si>
  <si>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</si>
  <si>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</si>
  <si>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</si>
  <si>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</si>
  <si>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</si>
  <si>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</si>
  <si>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</si>
  <si>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</si>
  <si>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</si>
  <si>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</si>
  <si>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</si>
  <si>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</si>
  <si>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</si>
  <si>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</si>
  <si>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</si>
  <si>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</si>
  <si>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</si>
  <si>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</si>
  <si>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linde</t>
  </si>
  <si>
    <t>nnn</t>
  </si>
  <si>
    <t>89.407.400-0</t>
  </si>
  <si>
    <t>MARZULLO S.A.</t>
  </si>
  <si>
    <t>AV.PDTE.FREI MONTALVA 3899</t>
  </si>
  <si>
    <t>(2)7369332</t>
  </si>
  <si>
    <t>Informe de compatibilidad para 1309-MARZULLO.xls</t>
  </si>
  <si>
    <t>Ejecutar el 07-01-2014 16:15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</si>
  <si>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</si>
  <si>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</si>
  <si>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</si>
  <si>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</si>
  <si>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IMPOPLAS</t>
  </si>
  <si>
    <t>OTERO</t>
  </si>
  <si>
    <t>SUMINOX</t>
  </si>
  <si>
    <t>Mapocho 6467</t>
  </si>
  <si>
    <t>PAULINA</t>
  </si>
  <si>
    <t>FERRETERIA TECNICA INDUSTRIAL</t>
  </si>
  <si>
    <t>Luis barrientos</t>
  </si>
  <si>
    <t>Bisagra retén 35mm</t>
  </si>
  <si>
    <t>Perno Parker C plana M16x70</t>
  </si>
  <si>
    <t>Hilo orilladora de 3mm (15m)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</si>
</sst>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4" fillId="33" borderId="15" xfId="45" applyFont="1" applyFill="1" applyBorder="1" applyAlignment="1" applyProtection="1">
      <alignment horizontal="left"/>
      <protection/>
    </xf>
    <xf numFmtId="172" fontId="55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172" fontId="55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73" fontId="57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32" xfId="0" applyNumberFormat="1" applyFont="1" applyFill="1" applyBorder="1" applyAlignment="1" applyProtection="1">
      <alignment horizontal="center"/>
      <protection/>
    </xf>
    <xf numFmtId="174" fontId="52" fillId="33" borderId="32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/>
    </xf>
    <xf numFmtId="174" fontId="52" fillId="33" borderId="38" xfId="0" applyNumberFormat="1" applyFont="1" applyFill="1" applyBorder="1" applyAlignment="1" applyProtection="1">
      <alignment horizontal="center"/>
      <protection/>
    </xf>
    <xf numFmtId="174" fontId="52" fillId="33" borderId="38" xfId="0" applyNumberFormat="1" applyFont="1" applyFill="1" applyBorder="1" applyAlignment="1" applyProtection="1">
      <alignment horizont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/>
    </xf>
    <xf numFmtId="174" fontId="58" fillId="0" borderId="0" xfId="0" applyNumberFormat="1" applyFont="1" applyFill="1" applyBorder="1" applyAlignment="1" applyProtection="1">
      <alignment/>
      <protection/>
    </xf>
    <xf numFmtId="0" fontId="56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48" fillId="0" borderId="0" xfId="0" applyNumberFormat="1" applyFont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59" fillId="33" borderId="14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>
      <alignment horizontal="center"/>
      <protection locked="0"/>
    </xf>
    <xf numFmtId="174" fontId="29" fillId="33" borderId="27" xfId="0" applyNumberFormat="1" applyFont="1" applyFill="1" applyBorder="1" applyAlignment="1" applyProtection="1">
      <alignment horizontal="center"/>
      <protection/>
    </xf>
    <xf numFmtId="174" fontId="29" fillId="33" borderId="27" xfId="0" applyNumberFormat="1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center"/>
      <protection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6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74" fontId="55" fillId="33" borderId="0" xfId="0" applyNumberFormat="1" applyFont="1" applyFill="1" applyBorder="1" applyAlignment="1" applyProtection="1">
      <alignment horizontal="left"/>
      <protection/>
    </xf>
    <xf numFmtId="174" fontId="55" fillId="33" borderId="15" xfId="0" applyNumberFormat="1" applyFont="1" applyFill="1" applyBorder="1" applyAlignment="1" applyProtection="1">
      <alignment horizontal="left"/>
      <protection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2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5" width="10.0039062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2050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4" t="s">
        <v>582</v>
      </c>
      <c r="E4" s="38" t="s">
        <v>12</v>
      </c>
      <c r="F4" s="39"/>
      <c r="G4" s="39"/>
      <c r="H4" s="40"/>
      <c r="I4" s="38" t="s">
        <v>9</v>
      </c>
      <c r="J4" s="98" t="str">
        <f>VLOOKUP(D4,CLIENTES,10,FALSE)</f>
        <v>(2)7369332</v>
      </c>
      <c r="K4" s="20"/>
    </row>
    <row r="5" spans="2:11" ht="15">
      <c r="B5" s="41"/>
      <c r="C5" s="42"/>
      <c r="D5" s="43"/>
      <c r="E5" s="133" t="str">
        <f>VLOOKUP(D4,CLIENTES,4,FALSE)</f>
        <v>AV.PDTE.FREI MONTALVA 3899</v>
      </c>
      <c r="F5" s="133"/>
      <c r="G5" s="133"/>
      <c r="H5" s="133"/>
      <c r="I5" s="133"/>
      <c r="J5" s="134"/>
      <c r="K5" s="20"/>
    </row>
    <row r="6" spans="2:10" ht="17.25" customHeight="1">
      <c r="B6" s="41" t="s">
        <v>27</v>
      </c>
      <c r="C6" s="42"/>
      <c r="D6" s="96" t="str">
        <f>VLOOKUP(D4,CLIENTES,2,FALSE)</f>
        <v>MARZULLO S.A.</v>
      </c>
      <c r="E6" s="42" t="s">
        <v>7</v>
      </c>
      <c r="F6" s="135">
        <f>VLOOKUP(D4,CLIENTES,5,FALSE)</f>
        <v>0</v>
      </c>
      <c r="G6" s="135"/>
      <c r="H6" s="135"/>
      <c r="I6" s="91">
        <f>VLOOKUP(D4,CLIENTES,11,FALSE)</f>
        <v>0</v>
      </c>
      <c r="J6" s="44"/>
    </row>
    <row r="7" spans="2:10" ht="15">
      <c r="B7" s="41" t="s">
        <v>25</v>
      </c>
      <c r="C7" s="42"/>
      <c r="D7" s="95">
        <f>VLOOKUP(D4,CLIENTES,3,FALSE)</f>
        <v>0</v>
      </c>
      <c r="E7" s="42" t="s">
        <v>8</v>
      </c>
      <c r="F7" s="136" t="str">
        <f>VLOOKUP(D4,CLIENTES,6,FALSE)</f>
        <v>CONCHALI</v>
      </c>
      <c r="G7" s="136"/>
      <c r="H7" s="136"/>
      <c r="I7" s="42" t="s">
        <v>26</v>
      </c>
      <c r="J7" s="97" t="str">
        <f>VLOOKUP(D4,CLIENTES,8,FALSE)</f>
        <v>Luis barrientos</v>
      </c>
    </row>
    <row r="8" spans="2:14" ht="15.75" thickBot="1">
      <c r="B8" s="131" t="s">
        <v>28</v>
      </c>
      <c r="C8" s="132"/>
      <c r="D8" s="95">
        <f>VLOOKUP(D4,CLIENTES,7,FALSE)</f>
        <v>0</v>
      </c>
      <c r="E8" s="42" t="s">
        <v>11</v>
      </c>
      <c r="F8" s="135">
        <f>VLOOKUP(D4,CLIENTES,12,FALSE)</f>
        <v>0</v>
      </c>
      <c r="G8" s="135"/>
      <c r="H8" s="135"/>
      <c r="I8" s="42" t="s">
        <v>14</v>
      </c>
      <c r="J8" s="45">
        <f ca="1">TODAY()</f>
        <v>41929</v>
      </c>
      <c r="K8" s="20"/>
      <c r="L8" s="20"/>
      <c r="N8" s="8" t="s">
        <v>596</v>
      </c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N9" s="8" t="s">
        <v>595</v>
      </c>
      <c r="O9" s="8">
        <v>229751700</v>
      </c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7" t="s">
        <v>24</v>
      </c>
      <c r="D10" s="128"/>
      <c r="E10" s="129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592</v>
      </c>
      <c r="M10" s="25" t="s">
        <v>593</v>
      </c>
      <c r="N10" s="25" t="s">
        <v>594</v>
      </c>
      <c r="O10" s="25" t="s">
        <v>597</v>
      </c>
      <c r="P10" s="26" t="s">
        <v>16</v>
      </c>
      <c r="Q10" s="25" t="s">
        <v>19</v>
      </c>
      <c r="R10" s="27" t="s">
        <v>20</v>
      </c>
    </row>
    <row r="11" spans="2:19" ht="15">
      <c r="B11" s="115">
        <v>1</v>
      </c>
      <c r="C11" s="130" t="s">
        <v>599</v>
      </c>
      <c r="D11" s="137"/>
      <c r="E11" s="138"/>
      <c r="F11" s="100">
        <v>4</v>
      </c>
      <c r="G11" s="101" t="s">
        <v>23</v>
      </c>
      <c r="H11" s="116">
        <f>VLOOKUP(B11,COTIZADO,8,FALSE)</f>
        <v>1246</v>
      </c>
      <c r="I11" s="117"/>
      <c r="J11" s="118">
        <f aca="true" t="shared" si="0" ref="J11:J28">F11*H11*(1-I11/100)</f>
        <v>4984</v>
      </c>
      <c r="K11" s="28">
        <v>1</v>
      </c>
      <c r="L11" s="29">
        <v>890</v>
      </c>
      <c r="M11" s="29"/>
      <c r="N11" s="29"/>
      <c r="O11" s="29"/>
      <c r="P11" s="30">
        <v>1.4</v>
      </c>
      <c r="Q11" s="31">
        <f>L11</f>
        <v>890</v>
      </c>
      <c r="R11" s="35">
        <f>+P11*Q11</f>
        <v>1246</v>
      </c>
      <c r="S11" s="8">
        <f>+L11*(1-0.05)</f>
        <v>845.5</v>
      </c>
    </row>
    <row r="12" spans="2:19" ht="15">
      <c r="B12" s="119">
        <v>2</v>
      </c>
      <c r="C12" s="126" t="s">
        <v>600</v>
      </c>
      <c r="D12" s="139"/>
      <c r="E12" s="140"/>
      <c r="F12" s="99">
        <v>1</v>
      </c>
      <c r="G12" s="102" t="s">
        <v>23</v>
      </c>
      <c r="H12" s="120">
        <f aca="true" t="shared" si="1" ref="H12:H28">VLOOKUP(B12,COTIZADO,8,FALSE)</f>
        <v>5535</v>
      </c>
      <c r="I12" s="121"/>
      <c r="J12" s="122">
        <f t="shared" si="0"/>
        <v>5535</v>
      </c>
      <c r="K12" s="28">
        <v>2</v>
      </c>
      <c r="L12" s="29">
        <v>3690</v>
      </c>
      <c r="M12" s="29"/>
      <c r="N12" s="29"/>
      <c r="O12" s="29"/>
      <c r="P12" s="30">
        <v>1.5</v>
      </c>
      <c r="Q12" s="31">
        <f>+L12</f>
        <v>3690</v>
      </c>
      <c r="R12" s="35">
        <f>+P12*Q12</f>
        <v>5535</v>
      </c>
      <c r="S12" s="8">
        <f>+L12*(1-0.05)</f>
        <v>3505.5</v>
      </c>
    </row>
    <row r="13" spans="2:18" ht="15">
      <c r="B13" s="119">
        <v>3</v>
      </c>
      <c r="C13" s="126" t="s">
        <v>601</v>
      </c>
      <c r="D13" s="139"/>
      <c r="E13" s="140"/>
      <c r="F13" s="99">
        <v>1</v>
      </c>
      <c r="G13" s="102" t="s">
        <v>23</v>
      </c>
      <c r="H13" s="120">
        <f t="shared" si="1"/>
        <v>4784</v>
      </c>
      <c r="I13" s="121"/>
      <c r="J13" s="122">
        <f t="shared" si="0"/>
        <v>4784</v>
      </c>
      <c r="K13" s="28">
        <v>3</v>
      </c>
      <c r="L13" s="29">
        <v>2990</v>
      </c>
      <c r="M13" s="29"/>
      <c r="N13" s="29"/>
      <c r="O13" s="29"/>
      <c r="P13" s="30">
        <v>1.6</v>
      </c>
      <c r="Q13" s="31">
        <f>+L13</f>
        <v>2990</v>
      </c>
      <c r="R13" s="35">
        <f>+P13*Q13</f>
        <v>4784</v>
      </c>
    </row>
    <row r="14" spans="2:19" ht="15">
      <c r="B14" s="119"/>
      <c r="C14" s="126"/>
      <c r="D14" s="139"/>
      <c r="E14" s="140"/>
      <c r="F14" s="99"/>
      <c r="G14" s="102"/>
      <c r="H14" s="120">
        <f>+R14</f>
        <v>0</v>
      </c>
      <c r="I14" s="121"/>
      <c r="J14" s="122">
        <f t="shared" si="0"/>
        <v>0</v>
      </c>
      <c r="K14" s="28">
        <v>4</v>
      </c>
      <c r="L14" s="29"/>
      <c r="M14" s="29"/>
      <c r="N14" s="29"/>
      <c r="O14" s="29"/>
      <c r="P14" s="30">
        <v>1.7</v>
      </c>
      <c r="Q14" s="31">
        <f>+O14</f>
        <v>0</v>
      </c>
      <c r="R14" s="35">
        <f>+P14*Q14</f>
        <v>0</v>
      </c>
      <c r="S14" s="8">
        <f>+L14*(1-0.05)</f>
        <v>0</v>
      </c>
    </row>
    <row r="15" spans="2:18" ht="15">
      <c r="B15" s="119"/>
      <c r="C15" s="126"/>
      <c r="D15" s="139"/>
      <c r="E15" s="140"/>
      <c r="F15" s="99"/>
      <c r="G15" s="102"/>
      <c r="H15" s="120">
        <f>+R15</f>
        <v>0</v>
      </c>
      <c r="I15" s="121"/>
      <c r="J15" s="122">
        <f t="shared" si="0"/>
        <v>0</v>
      </c>
      <c r="K15" s="28">
        <v>5</v>
      </c>
      <c r="L15" s="29"/>
      <c r="M15" s="29"/>
      <c r="N15" s="29"/>
      <c r="O15" s="29"/>
      <c r="P15" s="30">
        <v>2</v>
      </c>
      <c r="Q15" s="31">
        <f>+M15</f>
        <v>0</v>
      </c>
      <c r="R15" s="35">
        <f>+P15*Q15</f>
        <v>0</v>
      </c>
    </row>
    <row r="16" spans="2:18" ht="15">
      <c r="B16" s="114">
        <v>6</v>
      </c>
      <c r="C16" s="123"/>
      <c r="D16" s="141"/>
      <c r="E16" s="142"/>
      <c r="F16" s="92"/>
      <c r="G16" s="58"/>
      <c r="H16" s="85">
        <f t="shared" si="1"/>
        <v>0</v>
      </c>
      <c r="I16" s="86">
        <v>0</v>
      </c>
      <c r="J16" s="87">
        <f t="shared" si="0"/>
        <v>0</v>
      </c>
      <c r="K16" s="28">
        <v>6</v>
      </c>
      <c r="L16" s="29"/>
      <c r="M16" s="29"/>
      <c r="N16" s="29"/>
      <c r="O16" s="29"/>
      <c r="P16" s="30"/>
      <c r="Q16" s="31"/>
      <c r="R16" s="35">
        <f aca="true" t="shared" si="2" ref="R16:R28">Q16*P16</f>
        <v>0</v>
      </c>
    </row>
    <row r="17" spans="2:18" ht="15">
      <c r="B17" s="114">
        <v>7</v>
      </c>
      <c r="C17" s="123"/>
      <c r="D17" s="124"/>
      <c r="E17" s="125"/>
      <c r="F17" s="92"/>
      <c r="G17" s="58"/>
      <c r="H17" s="85">
        <f t="shared" si="1"/>
        <v>0</v>
      </c>
      <c r="I17" s="86">
        <v>0</v>
      </c>
      <c r="J17" s="87">
        <f t="shared" si="0"/>
        <v>0</v>
      </c>
      <c r="K17" s="28">
        <v>7</v>
      </c>
      <c r="L17" s="29"/>
      <c r="M17" s="29"/>
      <c r="N17" s="29"/>
      <c r="O17" s="29"/>
      <c r="P17" s="30"/>
      <c r="Q17" s="31"/>
      <c r="R17" s="35">
        <f t="shared" si="2"/>
        <v>0</v>
      </c>
    </row>
    <row r="18" spans="2:18" ht="15">
      <c r="B18" s="114">
        <v>8</v>
      </c>
      <c r="C18" s="123"/>
      <c r="D18" s="124"/>
      <c r="E18" s="125"/>
      <c r="F18" s="92"/>
      <c r="G18" s="58"/>
      <c r="H18" s="85">
        <f t="shared" si="1"/>
        <v>0</v>
      </c>
      <c r="I18" s="86">
        <v>0</v>
      </c>
      <c r="J18" s="87">
        <f t="shared" si="0"/>
        <v>0</v>
      </c>
      <c r="K18" s="28">
        <v>8</v>
      </c>
      <c r="L18" s="29"/>
      <c r="M18" s="29"/>
      <c r="N18" s="29"/>
      <c r="O18" s="29"/>
      <c r="P18" s="30"/>
      <c r="Q18" s="31"/>
      <c r="R18" s="35">
        <f t="shared" si="2"/>
        <v>0</v>
      </c>
    </row>
    <row r="19" spans="2:18" ht="15">
      <c r="B19" s="114">
        <v>9</v>
      </c>
      <c r="C19" s="123"/>
      <c r="D19" s="124"/>
      <c r="E19" s="125"/>
      <c r="F19" s="92"/>
      <c r="G19" s="58"/>
      <c r="H19" s="85">
        <f t="shared" si="1"/>
        <v>0</v>
      </c>
      <c r="I19" s="86">
        <v>0</v>
      </c>
      <c r="J19" s="87">
        <f t="shared" si="0"/>
        <v>0</v>
      </c>
      <c r="K19" s="28">
        <v>9</v>
      </c>
      <c r="L19" s="29"/>
      <c r="M19" s="29"/>
      <c r="N19" s="29"/>
      <c r="O19" s="29"/>
      <c r="P19" s="30"/>
      <c r="Q19" s="31"/>
      <c r="R19" s="35">
        <f t="shared" si="2"/>
        <v>0</v>
      </c>
    </row>
    <row r="20" spans="2:18" ht="15">
      <c r="B20" s="114">
        <v>10</v>
      </c>
      <c r="C20" s="123"/>
      <c r="D20" s="124"/>
      <c r="E20" s="125"/>
      <c r="F20" s="92"/>
      <c r="G20" s="58"/>
      <c r="H20" s="85">
        <f t="shared" si="1"/>
        <v>0</v>
      </c>
      <c r="I20" s="86">
        <v>0</v>
      </c>
      <c r="J20" s="87">
        <f t="shared" si="0"/>
        <v>0</v>
      </c>
      <c r="K20" s="28">
        <v>10</v>
      </c>
      <c r="L20" s="29"/>
      <c r="M20" s="29"/>
      <c r="N20" s="29"/>
      <c r="O20" s="29"/>
      <c r="P20" s="30"/>
      <c r="Q20" s="31"/>
      <c r="R20" s="35">
        <f t="shared" si="2"/>
        <v>0</v>
      </c>
    </row>
    <row r="21" spans="2:18" ht="15">
      <c r="B21" s="114">
        <v>11</v>
      </c>
      <c r="C21" s="123"/>
      <c r="D21" s="124"/>
      <c r="E21" s="125"/>
      <c r="F21" s="92"/>
      <c r="G21" s="58"/>
      <c r="H21" s="85">
        <f t="shared" si="1"/>
        <v>0</v>
      </c>
      <c r="I21" s="86">
        <v>0</v>
      </c>
      <c r="J21" s="87">
        <f t="shared" si="0"/>
        <v>0</v>
      </c>
      <c r="K21" s="28">
        <v>11</v>
      </c>
      <c r="L21" s="29"/>
      <c r="M21" s="29"/>
      <c r="N21" s="29"/>
      <c r="O21" s="29"/>
      <c r="P21" s="30"/>
      <c r="Q21" s="31"/>
      <c r="R21" s="35">
        <f t="shared" si="2"/>
        <v>0</v>
      </c>
    </row>
    <row r="22" spans="2:18" ht="15">
      <c r="B22" s="114">
        <v>12</v>
      </c>
      <c r="C22" s="123"/>
      <c r="D22" s="124"/>
      <c r="E22" s="125"/>
      <c r="F22" s="92"/>
      <c r="G22" s="58"/>
      <c r="H22" s="85">
        <f t="shared" si="1"/>
        <v>0</v>
      </c>
      <c r="I22" s="86">
        <v>0</v>
      </c>
      <c r="J22" s="87">
        <f t="shared" si="0"/>
        <v>0</v>
      </c>
      <c r="K22" s="28">
        <v>12</v>
      </c>
      <c r="L22" s="29"/>
      <c r="M22" s="29"/>
      <c r="N22" s="29"/>
      <c r="O22" s="29"/>
      <c r="P22" s="30"/>
      <c r="Q22" s="31"/>
      <c r="R22" s="35">
        <f t="shared" si="2"/>
        <v>0</v>
      </c>
    </row>
    <row r="23" spans="2:18" ht="15">
      <c r="B23" s="114">
        <v>13</v>
      </c>
      <c r="C23" s="123"/>
      <c r="D23" s="124"/>
      <c r="E23" s="125"/>
      <c r="F23" s="92"/>
      <c r="G23" s="58"/>
      <c r="H23" s="85">
        <f t="shared" si="1"/>
        <v>0</v>
      </c>
      <c r="I23" s="86">
        <v>0</v>
      </c>
      <c r="J23" s="87">
        <f t="shared" si="0"/>
        <v>0</v>
      </c>
      <c r="K23" s="28">
        <v>13</v>
      </c>
      <c r="L23" s="29"/>
      <c r="M23" s="29"/>
      <c r="N23" s="29"/>
      <c r="O23" s="29"/>
      <c r="P23" s="30"/>
      <c r="Q23" s="31"/>
      <c r="R23" s="35">
        <f t="shared" si="2"/>
        <v>0</v>
      </c>
    </row>
    <row r="24" spans="2:18" ht="15">
      <c r="B24" s="114">
        <v>14</v>
      </c>
      <c r="C24" s="123"/>
      <c r="D24" s="124"/>
      <c r="E24" s="125"/>
      <c r="F24" s="92"/>
      <c r="G24" s="58"/>
      <c r="H24" s="85">
        <f t="shared" si="1"/>
        <v>0</v>
      </c>
      <c r="I24" s="86">
        <v>0</v>
      </c>
      <c r="J24" s="87">
        <f t="shared" si="0"/>
        <v>0</v>
      </c>
      <c r="K24" s="28">
        <v>14</v>
      </c>
      <c r="L24" s="29"/>
      <c r="M24" s="29"/>
      <c r="N24" s="29"/>
      <c r="O24" s="29"/>
      <c r="P24" s="30"/>
      <c r="Q24" s="31"/>
      <c r="R24" s="35">
        <f t="shared" si="2"/>
        <v>0</v>
      </c>
    </row>
    <row r="25" spans="2:18" ht="15">
      <c r="B25" s="114">
        <v>15</v>
      </c>
      <c r="C25" s="55"/>
      <c r="D25" s="56"/>
      <c r="E25" s="57"/>
      <c r="F25" s="92"/>
      <c r="G25" s="58"/>
      <c r="H25" s="85">
        <f t="shared" si="1"/>
        <v>0</v>
      </c>
      <c r="I25" s="86">
        <v>0</v>
      </c>
      <c r="J25" s="87">
        <f t="shared" si="0"/>
        <v>0</v>
      </c>
      <c r="K25" s="28">
        <v>15</v>
      </c>
      <c r="L25" s="29"/>
      <c r="M25" s="29"/>
      <c r="N25" s="29"/>
      <c r="O25" s="29"/>
      <c r="P25" s="30"/>
      <c r="Q25" s="31"/>
      <c r="R25" s="35">
        <f t="shared" si="2"/>
        <v>0</v>
      </c>
    </row>
    <row r="26" spans="2:18" ht="15">
      <c r="B26" s="114">
        <v>16</v>
      </c>
      <c r="C26" s="55"/>
      <c r="D26" s="56"/>
      <c r="E26" s="57"/>
      <c r="F26" s="92"/>
      <c r="G26" s="58"/>
      <c r="H26" s="85">
        <f t="shared" si="1"/>
        <v>0</v>
      </c>
      <c r="I26" s="86">
        <v>0</v>
      </c>
      <c r="J26" s="87">
        <f t="shared" si="0"/>
        <v>0</v>
      </c>
      <c r="K26" s="28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114">
        <v>17</v>
      </c>
      <c r="C27" s="55"/>
      <c r="D27" s="56"/>
      <c r="E27" s="57"/>
      <c r="F27" s="92"/>
      <c r="G27" s="58"/>
      <c r="H27" s="85">
        <f t="shared" si="1"/>
        <v>0</v>
      </c>
      <c r="I27" s="86">
        <v>0</v>
      </c>
      <c r="J27" s="87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114">
        <v>18</v>
      </c>
      <c r="C28" s="59"/>
      <c r="D28" s="60"/>
      <c r="E28" s="61"/>
      <c r="F28" s="92"/>
      <c r="G28" s="58"/>
      <c r="H28" s="88">
        <f t="shared" si="1"/>
        <v>0</v>
      </c>
      <c r="I28" s="89">
        <v>0</v>
      </c>
      <c r="J28" s="90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2" t="s">
        <v>17</v>
      </c>
      <c r="C29" s="93"/>
      <c r="D29" s="42"/>
      <c r="E29" s="42"/>
      <c r="F29" s="63"/>
      <c r="G29" s="64" t="s">
        <v>3</v>
      </c>
      <c r="H29" s="65"/>
      <c r="I29" s="66"/>
      <c r="J29" s="67">
        <f>SUM(J11:J28)</f>
        <v>15303</v>
      </c>
    </row>
    <row r="30" spans="2:10" ht="15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10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15303</v>
      </c>
    </row>
    <row r="32" spans="2:10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2907.57</v>
      </c>
    </row>
    <row r="33" spans="2:10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18210.57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C107" sqref="C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582</v>
      </c>
      <c r="C107" t="s">
        <v>583</v>
      </c>
      <c r="E107" t="s">
        <v>584</v>
      </c>
      <c r="G107" t="s">
        <v>121</v>
      </c>
      <c r="I107" t="s">
        <v>598</v>
      </c>
      <c r="K107" t="s">
        <v>585</v>
      </c>
    </row>
    <row r="108" spans="1:3" ht="15">
      <c r="A108">
        <v>107</v>
      </c>
      <c r="B108" s="36" t="s">
        <v>581</v>
      </c>
      <c r="C108" t="s">
        <v>580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03" t="s">
        <v>586</v>
      </c>
      <c r="C1" s="104"/>
      <c r="D1" s="109"/>
      <c r="E1" s="109"/>
    </row>
    <row r="2" spans="2:5" ht="15">
      <c r="B2" s="103" t="s">
        <v>587</v>
      </c>
      <c r="C2" s="104"/>
      <c r="D2" s="109"/>
      <c r="E2" s="109"/>
    </row>
    <row r="3" spans="2:5" ht="15">
      <c r="B3" s="105"/>
      <c r="C3" s="105"/>
      <c r="D3" s="110"/>
      <c r="E3" s="110"/>
    </row>
    <row r="4" spans="2:5" ht="45">
      <c r="B4" s="106" t="s">
        <v>588</v>
      </c>
      <c r="C4" s="105"/>
      <c r="D4" s="110"/>
      <c r="E4" s="110"/>
    </row>
    <row r="5" spans="2:5" ht="15">
      <c r="B5" s="105"/>
      <c r="C5" s="105"/>
      <c r="D5" s="110"/>
      <c r="E5" s="110"/>
    </row>
    <row r="6" spans="2:5" ht="30">
      <c r="B6" s="103" t="s">
        <v>589</v>
      </c>
      <c r="C6" s="104"/>
      <c r="D6" s="109"/>
      <c r="E6" s="111" t="s">
        <v>590</v>
      </c>
    </row>
    <row r="7" spans="2:5" ht="15.75" thickBot="1">
      <c r="B7" s="105"/>
      <c r="C7" s="105"/>
      <c r="D7" s="110"/>
      <c r="E7" s="110"/>
    </row>
    <row r="8" spans="2:5" ht="45.75" thickBot="1">
      <c r="B8" s="107" t="s">
        <v>591</v>
      </c>
      <c r="C8" s="108"/>
      <c r="D8" s="112"/>
      <c r="E8" s="113">
        <v>25</v>
      </c>
    </row>
    <row r="9" spans="2:5" ht="15">
      <c r="B9" s="105"/>
      <c r="C9" s="105"/>
      <c r="D9" s="110"/>
      <c r="E9" s="110"/>
    </row>
    <row r="10" spans="2:5" ht="15">
      <c r="B10" s="105"/>
      <c r="C10" s="105"/>
      <c r="D10" s="110"/>
      <c r="E10" s="1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2014-10-13T13:26:51Z</cp:lastPrinted>
  <dcterms:created xsi:type="dcterms:W3CDTF">2013-07-12T05:01:37Z</dcterms:created>
  <dcterms:modified xsi:type="dcterms:W3CDTF">2014-10-17T16:48:24Z</dcterms:modified>
  <cp:category/>
  <cp:version/>
  <cp:contentType/>
  <cp:contentStatus/>
</cp:coreProperties>
</file>