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71" yWindow="2580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<sst xmlns="http://schemas.openxmlformats.org/spreadsheetml/2006/main" count="817" uniqueCount="590">
  <si>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</si>
  <si>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</si>
  <si>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</si>
  <si>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</si>
  <si>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</si>
  <si>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</si>
  <si>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</si>
  <si>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</si>
  <si>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</si>
  <si>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</si>
  <si>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</si>
  <si>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</si>
  <si>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</si>
  <si>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</si>
  <si>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</si>
  <si>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</si>
  <si>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</si>
  <si>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</si>
  <si>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</si>
  <si>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</si>
  <si>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</si>
  <si>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</si>
  <si>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</si>
  <si>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</si>
  <si>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</si>
  <si>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</si>
  <si>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</si>
  <si>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</si>
  <si>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</si>
  <si>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</si>
  <si>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</si>
  <si>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</si>
  <si>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</si>
  <si>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</si>
  <si>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</si>
  <si>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</si>
  <si>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</si>
  <si>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</si>
  <si>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</si>
  <si>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</si>
  <si>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</si>
  <si>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</si>
  <si>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</si>
  <si>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</si>
  <si>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</si>
  <si>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</si>
  <si>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</si>
  <si>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</si>
  <si>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</si>
  <si>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</si>
  <si>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</si>
  <si>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</si>
  <si>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</si>
  <si>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</si>
  <si>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</si>
  <si>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</si>
  <si>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</si>
  <si>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</si>
  <si>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</si>
  <si>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</si>
  <si>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</si>
  <si>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</si>
  <si>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</si>
  <si>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</si>
  <si>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</si>
  <si>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</si>
  <si>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</si>
  <si>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</si>
  <si>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</si>
  <si>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</si>
  <si>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</si>
  <si>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</si>
  <si>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</si>
  <si>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</si>
  <si>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</si>
  <si>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</si>
  <si>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</si>
  <si>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</si>
  <si>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</si>
  <si>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</si>
  <si>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</si>
  <si>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</si>
  <si>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</si>
  <si>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</si>
  <si>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</si>
  <si>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</si>
  <si>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</si>
  <si>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</si>
  <si>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</si>
  <si>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</si>
  <si>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</si>
  <si>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</si>
  <si>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</si>
  <si>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</si>
  <si>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</si>
  <si>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</si>
  <si>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</si>
  <si>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</si>
  <si>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</si>
  <si>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</si>
  <si>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</si>
  <si>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</si>
  <si>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</si>
  <si>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</si>
  <si>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</si>
  <si>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</si>
  <si>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</si>
  <si>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</si>
  <si>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</si>
  <si>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</si>
  <si>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</si>
  <si>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</si>
  <si>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</si>
  <si>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</si>
  <si>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</si>
  <si>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</si>
  <si>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</si>
  <si>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</si>
  <si>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</si>
  <si>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</si>
  <si>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</si>
  <si>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</si>
  <si>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</si>
  <si>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</si>
  <si>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</si>
  <si>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</si>
  <si>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</si>
  <si>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</si>
  <si>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</si>
  <si>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</si>
  <si>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</si>
  <si>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</si>
  <si>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</si>
  <si>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</si>
  <si>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</si>
  <si>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</si>
  <si>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</si>
  <si>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</si>
  <si>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</si>
  <si>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</si>
  <si>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</si>
  <si>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</si>
  <si>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</si>
  <si>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</si>
  <si>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</si>
  <si>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</si>
  <si>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</si>
  <si>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</si>
  <si>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</si>
  <si>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</si>
  <si>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</si>
  <si>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</si>
  <si>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</si>
  <si>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</si>
  <si>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</si>
  <si>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</si>
  <si>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</si>
  <si>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</si>
  <si>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</si>
  <si>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</si>
  <si>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</si>
  <si>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</si>
  <si>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</si>
  <si>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</si>
  <si>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</si>
  <si>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</si>
  <si>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</si>
  <si>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</si>
  <si>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</si>
  <si>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</si>
  <si>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</si>
  <si>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</si>
  <si>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</si>
  <si>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</si>
  <si>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</si>
  <si>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</si>
  <si>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</si>
  <si>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</si>
  <si>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</si>
  <si>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</si>
  <si>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</si>
  <si>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</si>
  <si>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</si>
  <si>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</si>
  <si>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</si>
  <si>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</si>
  <si>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</si>
  <si>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</si>
  <si>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</si>
  <si>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</si>
  <si>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</si>
  <si>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</si>
  <si>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</si>
  <si>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</si>
  <si>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</si>
  <si>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</si>
  <si>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</si>
  <si>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</si>
  <si>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</si>
  <si>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</si>
  <si>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</si>
  <si>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</si>
  <si>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</si>
  <si>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</si>
  <si>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</si>
  <si>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</si>
  <si>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</si>
  <si>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</si>
  <si>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</si>
  <si>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</si>
  <si>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</si>
  <si>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</si>
  <si>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</si>
  <si>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</si>
  <si>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</si>
  <si>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</si>
  <si>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</si>
  <si>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</si>
  <si>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</si>
  <si>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</si>
  <si>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</si>
  <si>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</si>
  <si>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</si>
  <si>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</si>
  <si>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</si>
  <si>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</si>
  <si>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</si>
  <si>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</si>
  <si>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</si>
  <si>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</si>
  <si>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</si>
  <si>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</si>
  <si>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</si>
  <si>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</si>
  <si>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</si>
  <si>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</si>
  <si>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</si>
  <si>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</si>
  <si>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</si>
  <si>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</si>
  <si>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</si>
  <si>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</si>
  <si>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</si>
  <si>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</si>
  <si>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</si>
  <si>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</si>
  <si>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</si>
  <si>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</si>
  <si>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</si>
  <si>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</si>
  <si>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</si>
  <si>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</si>
  <si>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</si>
  <si>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</si>
  <si>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</si>
  <si>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</si>
  <si>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</si>
  <si>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</si>
  <si>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</si>
  <si>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</si>
  <si>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</si>
  <si>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</si>
  <si>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</si>
  <si>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</si>
  <si>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</si>
  <si>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</si>
  <si>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</si>
  <si>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</si>
  <si>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</si>
  <si>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</si>
  <si>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</si>
  <si>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</si>
  <si>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</si>
  <si>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</si>
  <si>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</si>
  <si>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</si>
  <si>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</si>
  <si>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</si>
  <si>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</si>
  <si>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</si>
  <si>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</si>
  <si>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</si>
  <si>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</si>
  <si>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</si>
  <si>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</si>
  <si>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</si>
  <si>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</si>
  <si>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</si>
  <si>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</si>
  <si>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</si>
  <si>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</si>
  <si>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</si>
  <si>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</si>
  <si>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</si>
  <si>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</si>
  <si>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</si>
  <si>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</si>
  <si>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</si>
  <si>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</si>
  <si>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</si>
  <si>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</si>
  <si>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</si>
  <si>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</si>
  <si>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</si>
  <si>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</si>
  <si>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</si>
  <si>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</si>
  <si>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</si>
  <si>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</si>
  <si>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</si>
  <si>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</si>
  <si>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</si>
  <si>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</si>
  <si>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</si>
  <si>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</si>
  <si>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</si>
  <si>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</si>
  <si>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</si>
  <si>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</si>
  <si>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</si>
  <si>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</si>
  <si>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</si>
  <si>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</si>
  <si>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</si>
  <si>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</si>
  <si>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</si>
  <si>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</si>
  <si>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</si>
  <si>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</si>
  <si>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</si>
  <si>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</si>
  <si>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</si>
  <si>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</si>
  <si>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</si>
  <si>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</si>
  <si>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</si>
  <si>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</si>
  <si>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</si>
  <si>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</si>
  <si>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</si>
  <si>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</si>
  <si>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</si>
  <si>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</si>
  <si>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</si>
  <si>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</si>
  <si>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</si>
  <si>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</si>
  <si>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</si>
  <si>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</si>
  <si>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</si>
  <si>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</si>
  <si>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</si>
  <si>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</si>
  <si>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</si>
  <si>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</si>
  <si>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</si>
  <si>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</si>
  <si>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</si>
  <si>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</si>
  <si>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</si>
  <si>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</si>
  <si>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</si>
  <si>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</si>
  <si>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</si>
  <si>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</si>
  <si>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</si>
  <si>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</si>
  <si>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</si>
  <si>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</si>
  <si>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</si>
  <si>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</si>
  <si>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</si>
  <si>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</si>
  <si>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</si>
  <si>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</si>
  <si>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</si>
  <si>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</si>
  <si>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</si>
  <si>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</si>
  <si>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</si>
  <si>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</si>
  <si>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</si>
  <si>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</si>
  <si>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</si>
  <si>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</si>
  <si>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</si>
  <si>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</si>
  <si>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</si>
  <si>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</si>
  <si>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</si>
  <si>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</si>
  <si>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</si>
  <si>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</si>
  <si>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</si>
  <si>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</si>
  <si>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</si>
  <si>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</si>
  <si>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</si>
  <si>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</si>
  <si>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</si>
  <si>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</si>
  <si>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</si>
  <si>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</si>
  <si>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</si>
  <si>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</si>
  <si>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</si>
  <si>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</si>
  <si>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</si>
  <si>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</si>
  <si>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</si>
  <si>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</si>
  <si>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</si>
  <si>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</si>
  <si>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</si>
  <si>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</si>
  <si>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</si>
  <si>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</si>
  <si>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</si>
  <si>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</si>
  <si>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</si>
  <si>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</si>
  <si>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</si>
  <si>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</si>
  <si>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</si>
  <si>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</si>
  <si>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</si>
  <si>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</si>
  <si>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</si>
  <si>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</si>
  <si>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</si>
  <si>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</si>
  <si>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</si>
  <si>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</si>
  <si>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</si>
  <si>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</si>
  <si>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</si>
  <si>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</si>
  <si>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</si>
  <si>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</si>
  <si>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</si>
  <si>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</si>
  <si>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</si>
  <si>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</si>
  <si>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</si>
  <si>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</si>
  <si>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</si>
  <si>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</si>
  <si>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</si>
  <si>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</si>
  <si>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</si>
  <si>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</si>
  <si>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</si>
  <si>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</si>
  <si>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</si>
  <si>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</si>
  <si>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</si>
  <si>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</si>
  <si>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</si>
  <si>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</si>
  <si>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</si>
  <si>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</si>
  <si>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</si>
  <si>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</si>
  <si>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</si>
  <si>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</si>
  <si>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</si>
  <si>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</si>
  <si>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</si>
  <si>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</si>
  <si>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</si>
  <si>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</si>
  <si>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</si>
  <si>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</si>
  <si>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</si>
  <si>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</si>
  <si>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</si>
  <si>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</si>
  <si>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</si>
  <si>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</si>
  <si>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</si>
  <si>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</si>
  <si>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</si>
  <si>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</si>
  <si>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</si>
  <si>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</si>
  <si>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</si>
  <si>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</si>
  <si>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</si>
  <si>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</si>
  <si>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</si>
  <si>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</si>
  <si>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</si>
  <si>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</si>
  <si>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</si>
  <si>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</si>
  <si>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</si>
  <si>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</si>
  <si>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</si>
  <si>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</si>
  <si>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</si>
  <si>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</si>
  <si>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</si>
  <si>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</si>
  <si>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</si>
  <si>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</si>
  <si>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</si>
  <si>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</si>
  <si>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</si>
  <si>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</si>
  <si>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</si>
  <si>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</si>
  <si>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</si>
  <si>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</si>
  <si>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</si>
  <si>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</si>
  <si>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</si>
  <si>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</si>
  <si>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</si>
  <si>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</si>
  <si>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</si>
  <si>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</si>
  <si>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</si>
  <si>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</si>
  <si>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</si>
  <si>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</si>
  <si>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</si>
  <si>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</si>
  <si>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</si>
  <si>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</si>
  <si>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</si>
  <si>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</si>
  <si>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</si>
  <si>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</si>
  <si>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</si>
  <si>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</si>
  <si>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</si>
  <si>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</si>
  <si>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</si>
  <si>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</si>
  <si>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</si>
  <si>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</si>
  <si>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</si>
  <si>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</si>
  <si>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</si>
  <si>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</si>
  <si>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</si>
  <si>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</si>
  <si>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</si>
  <si>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</si>
  <si>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</si>
  <si>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</si>
  <si>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</si>
  <si>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</si>
  <si>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</si>
  <si>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</si>
  <si>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</si>
  <si>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</si>
  <si>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</si>
  <si>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</si>
  <si>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</si>
  <si>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</si>
  <si>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</si>
  <si>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</si>
  <si>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</si>
  <si>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</si>
  <si>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</si>
  <si>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</si>
  <si>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</si>
  <si>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</si>
  <si>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</si>
  <si>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</si>
  <si>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</si>
  <si>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</si>
  <si>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</si>
  <si>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</si>
  <si>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</si>
  <si>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</si>
  <si>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</si>
  <si>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</si>
  <si>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</si>
  <si>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HIDRO</t>
  </si>
  <si>
    <t xml:space="preserve">            CESAR GARRIDO A</t>
  </si>
  <si>
    <t xml:space="preserve">     PRODUCCION  CILINDROS CHILE LTDA</t>
  </si>
  <si>
    <t xml:space="preserve">          planificacion@cilindroschile.cl</t>
  </si>
  <si>
    <t xml:space="preserve">           ventas@cilindroschile.cl</t>
  </si>
  <si>
    <t xml:space="preserve">                  08-4485079</t>
  </si>
  <si>
    <t xml:space="preserve">                  02-25552508</t>
  </si>
  <si>
    <t>ayag</t>
  </si>
  <si>
    <t>sodi</t>
  </si>
  <si>
    <t>NIPLE A-53 NPT SCH40 1/2 x 4"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</si>
</sst>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164" fontId="52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164" fontId="52" fillId="33" borderId="25" xfId="0" applyNumberFormat="1" applyFont="1" applyFill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33" borderId="2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center"/>
      <protection locked="0"/>
    </xf>
    <xf numFmtId="0" fontId="53" fillId="33" borderId="31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2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34" xfId="0" applyFont="1" applyFill="1" applyBorder="1" applyAlignment="1" applyProtection="1">
      <alignment horizontal="right" vertical="center"/>
      <protection locked="0"/>
    </xf>
    <xf numFmtId="0" fontId="51" fillId="33" borderId="23" xfId="0" applyFont="1" applyFill="1" applyBorder="1" applyAlignment="1" applyProtection="1">
      <alignment horizontal="right" vertical="center"/>
      <protection locked="0"/>
    </xf>
    <xf numFmtId="0" fontId="51" fillId="33" borderId="35" xfId="0" applyFont="1" applyFill="1" applyBorder="1" applyAlignment="1" applyProtection="1">
      <alignment horizontal="right"/>
      <protection locked="0"/>
    </xf>
    <xf numFmtId="1" fontId="51" fillId="33" borderId="36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center"/>
      <protection/>
    </xf>
    <xf numFmtId="166" fontId="51" fillId="33" borderId="31" xfId="0" applyNumberFormat="1" applyFont="1" applyFill="1" applyBorder="1" applyAlignment="1" applyProtection="1">
      <alignment horizontal="center"/>
      <protection/>
    </xf>
    <xf numFmtId="166" fontId="51" fillId="33" borderId="31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7" xfId="0" applyNumberFormat="1" applyFont="1" applyFill="1" applyBorder="1" applyAlignment="1" applyProtection="1">
      <alignment horizontal="center"/>
      <protection/>
    </xf>
    <xf numFmtId="166" fontId="51" fillId="33" borderId="37" xfId="0" applyNumberFormat="1" applyFont="1" applyFill="1" applyBorder="1" applyAlignment="1" applyProtection="1">
      <alignment horizontal="center"/>
      <protection locked="0"/>
    </xf>
    <xf numFmtId="166" fontId="51" fillId="33" borderId="25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166" fontId="52" fillId="33" borderId="12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166" fontId="52" fillId="0" borderId="0" xfId="0" applyNumberFormat="1" applyFont="1" applyFill="1" applyBorder="1" applyAlignment="1" applyProtection="1">
      <alignment/>
      <protection/>
    </xf>
    <xf numFmtId="0" fontId="52" fillId="33" borderId="15" xfId="45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center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5" fillId="33" borderId="31" xfId="0" applyNumberFormat="1" applyFont="1" applyFill="1" applyBorder="1" applyAlignment="1" applyProtection="1">
      <alignment horizontal="center"/>
      <protection locked="0"/>
    </xf>
    <xf numFmtId="0" fontId="28" fillId="33" borderId="31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31" xfId="0" applyFont="1" applyFill="1" applyBorder="1" applyAlignment="1" applyProtection="1">
      <alignment horizontal="center"/>
      <protection locked="0"/>
    </xf>
    <xf numFmtId="0" fontId="28" fillId="33" borderId="31" xfId="0" applyFont="1" applyFill="1" applyBorder="1" applyAlignment="1" applyProtection="1">
      <alignment/>
      <protection locked="0"/>
    </xf>
    <xf numFmtId="166" fontId="28" fillId="33" borderId="31" xfId="0" applyNumberFormat="1" applyFont="1" applyFill="1" applyBorder="1" applyAlignment="1" applyProtection="1">
      <alignment horizontal="center"/>
      <protection/>
    </xf>
    <xf numFmtId="166" fontId="28" fillId="33" borderId="31" xfId="0" applyNumberFormat="1" applyFont="1" applyFill="1" applyBorder="1" applyAlignment="1" applyProtection="1">
      <alignment horizontal="center"/>
      <protection locked="0"/>
    </xf>
    <xf numFmtId="166" fontId="28" fillId="33" borderId="15" xfId="0" applyNumberFormat="1" applyFont="1" applyFill="1" applyBorder="1" applyAlignment="1" applyProtection="1">
      <alignment horizontal="center"/>
      <protection/>
    </xf>
    <xf numFmtId="0" fontId="51" fillId="0" borderId="38" xfId="0" applyFont="1" applyBorder="1" applyAlignment="1" applyProtection="1">
      <alignment horizontal="center"/>
      <protection locked="0"/>
    </xf>
    <xf numFmtId="0" fontId="51" fillId="0" borderId="39" xfId="0" applyFont="1" applyBorder="1" applyAlignment="1" applyProtection="1">
      <alignment/>
      <protection locked="0"/>
    </xf>
    <xf numFmtId="0" fontId="51" fillId="0" borderId="40" xfId="0" applyFont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52" fillId="33" borderId="0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B1">
      <selection activeCell="M8" sqref="M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1">
        <v>2034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91" t="s">
        <v>374</v>
      </c>
      <c r="E4" s="37" t="s">
        <v>12</v>
      </c>
      <c r="F4" s="92"/>
      <c r="G4" s="92"/>
      <c r="H4" s="93"/>
      <c r="I4" s="37" t="s">
        <v>9</v>
      </c>
      <c r="J4" s="94" t="str">
        <f>VLOOKUP(D4,CLIENTES,10,FALSE)</f>
        <v>2-328 9900</v>
      </c>
      <c r="K4" s="20"/>
    </row>
    <row r="5" spans="2:11" ht="15">
      <c r="B5" s="38"/>
      <c r="C5" s="39"/>
      <c r="D5" s="95"/>
      <c r="E5" s="125" t="str">
        <f>VLOOKUP(D4,CLIENTES,4,FALSE)</f>
        <v>Puerto Montt 3235</v>
      </c>
      <c r="F5" s="125"/>
      <c r="G5" s="125"/>
      <c r="H5" s="125"/>
      <c r="I5" s="125"/>
      <c r="J5" s="126"/>
      <c r="K5" s="20"/>
    </row>
    <row r="6" spans="2:10" ht="17.25" customHeight="1">
      <c r="B6" s="38" t="s">
        <v>27</v>
      </c>
      <c r="C6" s="39"/>
      <c r="D6" s="96" t="str">
        <f>VLOOKUP(D4,CLIENTES,2,FALSE)</f>
        <v>PAREXCHILE LTDA</v>
      </c>
      <c r="E6" s="39" t="s">
        <v>7</v>
      </c>
      <c r="F6" s="125" t="str">
        <f>VLOOKUP(D4,CLIENTES,5,FALSE)</f>
        <v>RENCA</v>
      </c>
      <c r="G6" s="125"/>
      <c r="H6" s="125"/>
      <c r="I6" s="97" t="str">
        <f>VLOOKUP(D4,CLIENTES,11,FALSE)</f>
        <v>quenet.gomero@parexchile.cl</v>
      </c>
      <c r="J6" s="98"/>
    </row>
    <row r="7" spans="2:10" ht="15">
      <c r="B7" s="38" t="s">
        <v>25</v>
      </c>
      <c r="C7" s="39"/>
      <c r="D7" s="96" t="str">
        <f>VLOOKUP(D4,CLIENTES,3,FALSE)</f>
        <v>CEMENTO</v>
      </c>
      <c r="E7" s="39" t="s">
        <v>8</v>
      </c>
      <c r="F7" s="125" t="str">
        <f>VLOOKUP(D4,CLIENTES,6,FALSE)</f>
        <v>STGO</v>
      </c>
      <c r="G7" s="125"/>
      <c r="H7" s="125"/>
      <c r="I7" s="39" t="s">
        <v>26</v>
      </c>
      <c r="J7" s="99" t="str">
        <f>VLOOKUP(D4,CLIENTES,8,FALSE)</f>
        <v>Quenet Gomero</v>
      </c>
    </row>
    <row r="8" spans="2:12" ht="15.75" thickBot="1">
      <c r="B8" s="123" t="s">
        <v>28</v>
      </c>
      <c r="C8" s="124"/>
      <c r="D8" s="96">
        <f>VLOOKUP(D4,CLIENTES,7,FALSE)</f>
        <v>0</v>
      </c>
      <c r="E8" s="39" t="s">
        <v>11</v>
      </c>
      <c r="F8" s="125">
        <f>VLOOKUP(D4,CLIENTES,12,FALSE)</f>
        <v>0</v>
      </c>
      <c r="G8" s="125"/>
      <c r="H8" s="125"/>
      <c r="I8" s="39" t="s">
        <v>14</v>
      </c>
      <c r="J8" s="40">
        <f ca="1">TODAY()</f>
        <v>41922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7" t="s">
        <v>24</v>
      </c>
      <c r="D10" s="118"/>
      <c r="E10" s="119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 t="s">
        <v>587</v>
      </c>
      <c r="M10" s="25" t="s">
        <v>580</v>
      </c>
      <c r="N10" s="25" t="s">
        <v>588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50">
        <v>1</v>
      </c>
      <c r="C11" s="120" t="s">
        <v>589</v>
      </c>
      <c r="D11" s="121"/>
      <c r="E11" s="122"/>
      <c r="F11" s="100">
        <v>10</v>
      </c>
      <c r="G11" s="101" t="s">
        <v>23</v>
      </c>
      <c r="H11" s="82">
        <f>VLOOKUP(B11,COTIZADO,8,FALSE)</f>
        <v>1530</v>
      </c>
      <c r="I11" s="83"/>
      <c r="J11" s="84">
        <f aca="true" t="shared" si="0" ref="J11:J28">F11*H11*(1-I11/100)</f>
        <v>15300</v>
      </c>
      <c r="K11" s="28">
        <v>1</v>
      </c>
      <c r="L11" s="29">
        <v>900</v>
      </c>
      <c r="M11" s="29"/>
      <c r="N11" s="29"/>
      <c r="O11" s="29"/>
      <c r="P11" s="30">
        <v>1.7</v>
      </c>
      <c r="Q11" s="31">
        <f aca="true" t="shared" si="1" ref="Q11:Q16">+L11</f>
        <v>900</v>
      </c>
      <c r="R11" s="34">
        <f>Q11*P11</f>
        <v>1530</v>
      </c>
    </row>
    <row r="12" spans="2:18" ht="15">
      <c r="B12" s="108">
        <v>2</v>
      </c>
      <c r="C12" s="102"/>
      <c r="D12" s="103"/>
      <c r="E12" s="104"/>
      <c r="F12" s="105"/>
      <c r="G12" s="106"/>
      <c r="H12" s="85">
        <f aca="true" t="shared" si="2" ref="H12:H28">VLOOKUP(B12,COTIZADO,8,FALSE)</f>
        <v>0</v>
      </c>
      <c r="I12" s="86"/>
      <c r="J12" s="87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 t="shared" si="1"/>
        <v>0</v>
      </c>
      <c r="R12" s="34">
        <f aca="true" t="shared" si="3" ref="R12:R28">Q12*P12</f>
        <v>0</v>
      </c>
    </row>
    <row r="13" spans="2:18" ht="15">
      <c r="B13" s="108">
        <v>3</v>
      </c>
      <c r="C13" s="102"/>
      <c r="D13" s="103"/>
      <c r="E13" s="104"/>
      <c r="F13" s="105"/>
      <c r="G13" s="106"/>
      <c r="H13" s="85">
        <f t="shared" si="2"/>
        <v>0</v>
      </c>
      <c r="I13" s="86"/>
      <c r="J13" s="87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 t="shared" si="1"/>
        <v>0</v>
      </c>
      <c r="R13" s="34">
        <f t="shared" si="3"/>
        <v>0</v>
      </c>
    </row>
    <row r="14" spans="2:18" ht="15">
      <c r="B14" s="108">
        <v>4</v>
      </c>
      <c r="C14" s="102"/>
      <c r="D14" s="103"/>
      <c r="E14" s="104"/>
      <c r="F14" s="105"/>
      <c r="G14" s="106"/>
      <c r="H14" s="85">
        <f t="shared" si="2"/>
        <v>0</v>
      </c>
      <c r="I14" s="86"/>
      <c r="J14" s="87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1"/>
        <v>0</v>
      </c>
      <c r="R14" s="34">
        <f t="shared" si="3"/>
        <v>0</v>
      </c>
    </row>
    <row r="15" spans="2:18" ht="15">
      <c r="B15" s="108">
        <v>5</v>
      </c>
      <c r="C15" s="102"/>
      <c r="D15" s="103"/>
      <c r="E15" s="104"/>
      <c r="F15" s="105"/>
      <c r="G15" s="106"/>
      <c r="H15" s="85">
        <f t="shared" si="2"/>
        <v>0</v>
      </c>
      <c r="I15" s="86"/>
      <c r="J15" s="87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 t="shared" si="1"/>
        <v>0</v>
      </c>
      <c r="R15" s="34">
        <f t="shared" si="3"/>
        <v>0</v>
      </c>
    </row>
    <row r="16" spans="2:18" ht="15">
      <c r="B16" s="108">
        <v>6</v>
      </c>
      <c r="C16" s="102"/>
      <c r="D16" s="103"/>
      <c r="E16" s="104"/>
      <c r="F16" s="105"/>
      <c r="G16" s="106"/>
      <c r="H16" s="85">
        <f t="shared" si="2"/>
        <v>0</v>
      </c>
      <c r="I16" s="86"/>
      <c r="J16" s="87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>
        <f t="shared" si="1"/>
        <v>0</v>
      </c>
      <c r="R16" s="34">
        <f t="shared" si="3"/>
        <v>0</v>
      </c>
    </row>
    <row r="17" spans="2:18" ht="15">
      <c r="B17" s="107">
        <v>7</v>
      </c>
      <c r="C17" s="109"/>
      <c r="D17" s="110"/>
      <c r="E17" s="111"/>
      <c r="F17" s="112"/>
      <c r="G17" s="113"/>
      <c r="H17" s="114">
        <f t="shared" si="2"/>
        <v>0</v>
      </c>
      <c r="I17" s="115"/>
      <c r="J17" s="116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>+N17</f>
        <v>0</v>
      </c>
      <c r="R17" s="34">
        <f t="shared" si="3"/>
        <v>0</v>
      </c>
    </row>
    <row r="18" spans="2:18" ht="15">
      <c r="B18" s="107">
        <v>8</v>
      </c>
      <c r="C18" s="109"/>
      <c r="D18" s="110"/>
      <c r="E18" s="111"/>
      <c r="F18" s="112"/>
      <c r="G18" s="113"/>
      <c r="H18" s="114">
        <f t="shared" si="2"/>
        <v>0</v>
      </c>
      <c r="I18" s="115"/>
      <c r="J18" s="11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4">
        <f t="shared" si="3"/>
        <v>0</v>
      </c>
    </row>
    <row r="19" spans="2:18" ht="15">
      <c r="B19" s="107">
        <v>9</v>
      </c>
      <c r="C19" s="51"/>
      <c r="D19" s="52"/>
      <c r="E19" s="53"/>
      <c r="F19" s="54"/>
      <c r="G19" s="55"/>
      <c r="H19" s="85">
        <f t="shared" si="2"/>
        <v>0</v>
      </c>
      <c r="I19" s="86"/>
      <c r="J19" s="87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>
        <f>+M19</f>
        <v>0</v>
      </c>
      <c r="R19" s="34">
        <f t="shared" si="3"/>
        <v>0</v>
      </c>
    </row>
    <row r="20" spans="2:18" ht="15">
      <c r="B20" s="107">
        <v>10</v>
      </c>
      <c r="C20" s="51"/>
      <c r="D20" s="52"/>
      <c r="E20" s="53"/>
      <c r="F20" s="54"/>
      <c r="G20" s="55"/>
      <c r="H20" s="85">
        <f t="shared" si="2"/>
        <v>0</v>
      </c>
      <c r="I20" s="86"/>
      <c r="J20" s="87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>
        <f>+L20</f>
        <v>0</v>
      </c>
      <c r="R20" s="34">
        <f t="shared" si="3"/>
        <v>0</v>
      </c>
    </row>
    <row r="21" spans="2:18" ht="15">
      <c r="B21" s="107">
        <v>11</v>
      </c>
      <c r="C21" s="51"/>
      <c r="D21" s="52"/>
      <c r="E21" s="53"/>
      <c r="F21" s="54"/>
      <c r="G21" s="55"/>
      <c r="H21" s="85">
        <f t="shared" si="2"/>
        <v>0</v>
      </c>
      <c r="I21" s="86"/>
      <c r="J21" s="87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+L21</f>
        <v>0</v>
      </c>
      <c r="R21" s="34">
        <f t="shared" si="3"/>
        <v>0</v>
      </c>
    </row>
    <row r="22" spans="2:18" ht="15">
      <c r="B22" s="107">
        <v>12</v>
      </c>
      <c r="C22" s="51"/>
      <c r="D22" s="52"/>
      <c r="E22" s="53"/>
      <c r="F22" s="54"/>
      <c r="G22" s="55"/>
      <c r="H22" s="85">
        <f t="shared" si="2"/>
        <v>0</v>
      </c>
      <c r="I22" s="86"/>
      <c r="J22" s="87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>
        <f>+L22</f>
        <v>0</v>
      </c>
      <c r="R22" s="34">
        <f t="shared" si="3"/>
        <v>0</v>
      </c>
    </row>
    <row r="23" spans="2:18" ht="15">
      <c r="B23" s="107">
        <v>13</v>
      </c>
      <c r="C23" s="51"/>
      <c r="D23" s="52"/>
      <c r="E23" s="53"/>
      <c r="F23" s="54"/>
      <c r="G23" s="55"/>
      <c r="H23" s="85">
        <f t="shared" si="2"/>
        <v>0</v>
      </c>
      <c r="I23" s="86">
        <v>0</v>
      </c>
      <c r="J23" s="87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4">
        <f t="shared" si="3"/>
        <v>0</v>
      </c>
    </row>
    <row r="24" spans="2:18" ht="15">
      <c r="B24" s="107">
        <v>14</v>
      </c>
      <c r="C24" s="51"/>
      <c r="D24" s="52"/>
      <c r="E24" s="53"/>
      <c r="F24" s="54"/>
      <c r="G24" s="55"/>
      <c r="H24" s="85">
        <f t="shared" si="2"/>
        <v>0</v>
      </c>
      <c r="I24" s="86">
        <v>0</v>
      </c>
      <c r="J24" s="87">
        <f t="shared" si="0"/>
        <v>0</v>
      </c>
      <c r="K24" s="28">
        <v>14</v>
      </c>
      <c r="L24" s="29"/>
      <c r="M24" s="29"/>
      <c r="N24" s="29"/>
      <c r="O24" s="29"/>
      <c r="P24" s="30">
        <v>1.6</v>
      </c>
      <c r="Q24" s="31"/>
      <c r="R24" s="34">
        <f t="shared" si="3"/>
        <v>0</v>
      </c>
    </row>
    <row r="25" spans="2:18" ht="15">
      <c r="B25" s="107">
        <v>15</v>
      </c>
      <c r="C25" s="51"/>
      <c r="D25" s="52"/>
      <c r="E25" s="53"/>
      <c r="F25" s="54"/>
      <c r="G25" s="55"/>
      <c r="H25" s="85">
        <f t="shared" si="2"/>
        <v>0</v>
      </c>
      <c r="I25" s="86">
        <v>0</v>
      </c>
      <c r="J25" s="87">
        <f t="shared" si="0"/>
        <v>0</v>
      </c>
      <c r="K25" s="28">
        <v>15</v>
      </c>
      <c r="L25" s="29"/>
      <c r="M25" s="29"/>
      <c r="N25" s="29"/>
      <c r="O25" s="29"/>
      <c r="P25" s="30">
        <v>1.6</v>
      </c>
      <c r="Q25" s="31"/>
      <c r="R25" s="34">
        <f t="shared" si="3"/>
        <v>0</v>
      </c>
    </row>
    <row r="26" spans="2:18" ht="15">
      <c r="B26" s="107">
        <v>16</v>
      </c>
      <c r="C26" s="51"/>
      <c r="D26" s="52"/>
      <c r="E26" s="53"/>
      <c r="F26" s="54"/>
      <c r="G26" s="55"/>
      <c r="H26" s="85">
        <f t="shared" si="2"/>
        <v>0</v>
      </c>
      <c r="I26" s="86">
        <v>0</v>
      </c>
      <c r="J26" s="87">
        <f t="shared" si="0"/>
        <v>0</v>
      </c>
      <c r="K26" s="28">
        <v>16</v>
      </c>
      <c r="L26" s="29"/>
      <c r="M26" s="29"/>
      <c r="N26" s="29"/>
      <c r="O26" s="29"/>
      <c r="P26" s="30">
        <v>1.6</v>
      </c>
      <c r="Q26" s="31"/>
      <c r="R26" s="34">
        <f t="shared" si="3"/>
        <v>0</v>
      </c>
    </row>
    <row r="27" spans="2:18" ht="15">
      <c r="B27" s="107">
        <v>17</v>
      </c>
      <c r="C27" s="51"/>
      <c r="D27" s="52"/>
      <c r="E27" s="53"/>
      <c r="F27" s="54"/>
      <c r="G27" s="55"/>
      <c r="H27" s="85">
        <f t="shared" si="2"/>
        <v>0</v>
      </c>
      <c r="I27" s="86">
        <v>0</v>
      </c>
      <c r="J27" s="87">
        <f t="shared" si="0"/>
        <v>0</v>
      </c>
      <c r="K27" s="28">
        <v>17</v>
      </c>
      <c r="L27" s="29"/>
      <c r="M27" s="29"/>
      <c r="N27" s="29"/>
      <c r="O27" s="29"/>
      <c r="P27" s="30">
        <v>1.6</v>
      </c>
      <c r="Q27" s="31"/>
      <c r="R27" s="34">
        <f t="shared" si="3"/>
        <v>0</v>
      </c>
    </row>
    <row r="28" spans="2:18" ht="15.75" thickBot="1">
      <c r="B28" s="107">
        <v>18</v>
      </c>
      <c r="C28" s="51"/>
      <c r="D28" s="56"/>
      <c r="E28" s="57"/>
      <c r="F28" s="54"/>
      <c r="G28" s="55"/>
      <c r="H28" s="88">
        <f t="shared" si="2"/>
        <v>0</v>
      </c>
      <c r="I28" s="89">
        <v>0</v>
      </c>
      <c r="J28" s="90">
        <f t="shared" si="0"/>
        <v>0</v>
      </c>
      <c r="K28" s="28">
        <v>18</v>
      </c>
      <c r="L28" s="29"/>
      <c r="M28" s="29"/>
      <c r="N28" s="29"/>
      <c r="O28" s="29"/>
      <c r="P28" s="30">
        <v>1.6</v>
      </c>
      <c r="Q28" s="32"/>
      <c r="R28" s="34">
        <f t="shared" si="3"/>
        <v>0</v>
      </c>
    </row>
    <row r="29" spans="2:10" ht="15">
      <c r="B29" s="58" t="s">
        <v>17</v>
      </c>
      <c r="C29" s="59"/>
      <c r="D29" s="37"/>
      <c r="E29" s="37"/>
      <c r="F29" s="60"/>
      <c r="G29" s="61" t="s">
        <v>3</v>
      </c>
      <c r="H29" s="62"/>
      <c r="I29" s="63"/>
      <c r="J29" s="64">
        <f>SUM(J11:J28)</f>
        <v>15300</v>
      </c>
    </row>
    <row r="30" spans="2:10" ht="15">
      <c r="B30" s="65"/>
      <c r="C30" s="66"/>
      <c r="D30" s="67"/>
      <c r="E30" s="39"/>
      <c r="F30" s="68"/>
      <c r="G30" s="69" t="s">
        <v>13</v>
      </c>
      <c r="H30" s="70"/>
      <c r="I30" s="71"/>
      <c r="J30" s="72">
        <f>J29*I30</f>
        <v>0</v>
      </c>
    </row>
    <row r="31" spans="2:10" ht="15">
      <c r="B31" s="38"/>
      <c r="C31" s="39"/>
      <c r="D31" s="39"/>
      <c r="E31" s="39"/>
      <c r="F31" s="73"/>
      <c r="G31" s="74" t="s">
        <v>4</v>
      </c>
      <c r="H31" s="66"/>
      <c r="I31" s="75"/>
      <c r="J31" s="72">
        <f>J29-J30</f>
        <v>15300</v>
      </c>
    </row>
    <row r="32" spans="2:10" ht="15">
      <c r="B32" s="38"/>
      <c r="C32" s="39"/>
      <c r="D32" s="39"/>
      <c r="E32" s="39"/>
      <c r="F32" s="68"/>
      <c r="G32" s="69">
        <v>0.19</v>
      </c>
      <c r="H32" s="70"/>
      <c r="I32" s="71">
        <v>0.19</v>
      </c>
      <c r="J32" s="72">
        <f>J31*I32</f>
        <v>2907</v>
      </c>
    </row>
    <row r="33" spans="2:10" ht="15.75" thickBot="1">
      <c r="B33" s="41"/>
      <c r="C33" s="42"/>
      <c r="D33" s="42"/>
      <c r="E33" s="42"/>
      <c r="F33" s="76"/>
      <c r="G33" s="77" t="s">
        <v>2</v>
      </c>
      <c r="H33" s="78"/>
      <c r="I33" s="79"/>
      <c r="J33" s="80">
        <f>J31+J32</f>
        <v>18207</v>
      </c>
    </row>
    <row r="35" ht="15">
      <c r="N35" s="8" t="s">
        <v>581</v>
      </c>
    </row>
    <row r="36" ht="15">
      <c r="N36" s="8" t="s">
        <v>582</v>
      </c>
    </row>
    <row r="37" ht="15">
      <c r="N37" s="8" t="s">
        <v>583</v>
      </c>
    </row>
    <row r="38" ht="15">
      <c r="N38" s="8" t="s">
        <v>584</v>
      </c>
    </row>
    <row r="39" ht="15">
      <c r="N39" s="8" t="s">
        <v>585</v>
      </c>
    </row>
    <row r="40" ht="15">
      <c r="N40" s="8" t="s">
        <v>586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9" activePane="bottomLeft" state="frozen"/>
      <selection pane="topLeft" activeCell="B1" sqref="B1"/>
      <selection pane="bottomLeft" activeCell="B69" sqref="B69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5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2014-10-09T19:24:50Z</cp:lastPrinted>
  <dcterms:created xsi:type="dcterms:W3CDTF">2013-07-12T05:01:37Z</dcterms:created>
  <dcterms:modified xsi:type="dcterms:W3CDTF">2014-10-10T18:42:09Z</dcterms:modified>
  <cp:category/>
  <cp:version/>
  <cp:contentType/>
  <cp:contentStatus/>
</cp:coreProperties>
</file>