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<sst xmlns="http://schemas.openxmlformats.org/spreadsheetml/2006/main" count="844" uniqueCount="601">
  <si>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</si>
  <si>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</si>
  <si>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</si>
  <si>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</si>
  <si>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</si>
  <si>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</si>
  <si>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</si>
  <si>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</si>
  <si>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</si>
  <si>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</si>
  <si>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</si>
  <si>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</si>
  <si>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</si>
  <si>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</si>
  <si>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</si>
  <si>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</si>
  <si>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</si>
  <si>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</si>
  <si>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</si>
  <si>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</si>
  <si>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</si>
  <si>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</si>
  <si>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</si>
  <si>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</si>
  <si>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</si>
  <si>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</si>
  <si>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</si>
  <si>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</si>
  <si>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</si>
  <si>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</si>
  <si>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</si>
  <si>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</si>
  <si>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</si>
  <si>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</si>
  <si>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</si>
  <si>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</si>
  <si>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</si>
  <si>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</si>
  <si>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</si>
  <si>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</si>
  <si>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</si>
  <si>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</si>
  <si>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</si>
  <si>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</si>
  <si>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</si>
  <si>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</si>
  <si>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</si>
  <si>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</si>
  <si>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</si>
  <si>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</si>
  <si>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</si>
  <si>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</si>
  <si>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</si>
  <si>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</si>
  <si>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</si>
  <si>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</si>
  <si>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</si>
  <si>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</si>
  <si>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</si>
  <si>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</si>
  <si>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</si>
  <si>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</si>
  <si>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</si>
  <si>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</si>
  <si>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</si>
  <si>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</si>
  <si>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</si>
  <si>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</si>
  <si>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</si>
  <si>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</si>
  <si>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</si>
  <si>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</si>
  <si>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</si>
  <si>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</si>
  <si>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</si>
  <si>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</si>
  <si>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</si>
  <si>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</si>
  <si>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</si>
  <si>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</si>
  <si>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</si>
  <si>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</si>
  <si>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</si>
  <si>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</si>
  <si>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</si>
  <si>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</si>
  <si>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</si>
  <si>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</si>
  <si>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</si>
  <si>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</si>
  <si>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</si>
  <si>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</si>
  <si>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</si>
  <si>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</si>
  <si>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</si>
  <si>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</si>
  <si>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</si>
  <si>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</si>
  <si>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</si>
  <si>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</si>
  <si>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</si>
  <si>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</si>
  <si>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</si>
  <si>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</si>
  <si>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</si>
  <si>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</si>
  <si>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</si>
  <si>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</si>
  <si>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</si>
  <si>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</si>
  <si>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</si>
  <si>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</si>
  <si>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</si>
  <si>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</si>
  <si>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</si>
  <si>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</si>
  <si>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</si>
  <si>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</si>
  <si>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</si>
  <si>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</si>
  <si>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</si>
  <si>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</si>
  <si>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</si>
  <si>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</si>
  <si>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</si>
  <si>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</si>
  <si>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</si>
  <si>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</si>
  <si>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</si>
  <si>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</si>
  <si>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</si>
  <si>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</si>
  <si>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</si>
  <si>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</si>
  <si>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</si>
  <si>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</si>
  <si>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</si>
  <si>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</si>
  <si>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</si>
  <si>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</si>
  <si>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</si>
  <si>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</si>
  <si>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</si>
  <si>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</si>
  <si>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</si>
  <si>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</si>
  <si>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</si>
  <si>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</si>
  <si>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</si>
  <si>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</si>
  <si>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</si>
  <si>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</si>
  <si>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</si>
  <si>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</si>
  <si>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</si>
  <si>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</si>
  <si>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</si>
  <si>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</si>
  <si>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</si>
  <si>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</si>
  <si>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</si>
  <si>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</si>
  <si>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</si>
  <si>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</si>
  <si>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</si>
  <si>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</si>
  <si>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</si>
  <si>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</si>
  <si>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</si>
  <si>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</si>
  <si>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</si>
  <si>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</si>
  <si>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</si>
  <si>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</si>
  <si>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</si>
  <si>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</si>
  <si>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</si>
  <si>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</si>
  <si>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</si>
  <si>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</si>
  <si>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</si>
  <si>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</si>
  <si>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</si>
  <si>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</si>
  <si>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</si>
  <si>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</si>
  <si>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</si>
  <si>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</si>
  <si>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</si>
  <si>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</si>
  <si>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</si>
  <si>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</si>
  <si>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</si>
  <si>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</si>
  <si>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</si>
  <si>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</si>
  <si>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</si>
  <si>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</si>
  <si>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</si>
  <si>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</si>
  <si>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</si>
  <si>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</si>
  <si>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</si>
  <si>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</si>
  <si>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</si>
  <si>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</si>
  <si>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</si>
  <si>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</si>
  <si>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</si>
  <si>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</si>
  <si>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</si>
  <si>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</si>
  <si>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</si>
  <si>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</si>
  <si>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</si>
  <si>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</si>
  <si>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</si>
  <si>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</si>
  <si>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</si>
  <si>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</si>
  <si>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</si>
  <si>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</si>
  <si>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</si>
  <si>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</si>
  <si>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</si>
  <si>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</si>
  <si>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</si>
  <si>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</si>
  <si>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</si>
  <si>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</si>
  <si>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</si>
  <si>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</si>
  <si>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</si>
  <si>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</si>
  <si>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</si>
  <si>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</si>
  <si>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</si>
  <si>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</si>
  <si>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</si>
  <si>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</si>
  <si>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</si>
  <si>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</si>
  <si>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</si>
  <si>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</si>
  <si>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</si>
  <si>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</si>
  <si>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</si>
  <si>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</si>
  <si>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</si>
  <si>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</si>
  <si>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</si>
  <si>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</si>
  <si>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</si>
  <si>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</si>
  <si>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</si>
  <si>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</si>
  <si>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</si>
  <si>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</si>
  <si>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</si>
  <si>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</si>
  <si>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</si>
  <si>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</si>
  <si>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</si>
  <si>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</si>
  <si>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</si>
  <si>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</si>
  <si>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</si>
  <si>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</si>
  <si>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</si>
  <si>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</si>
  <si>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</si>
  <si>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</si>
  <si>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</si>
  <si>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</si>
  <si>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</si>
  <si>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</si>
  <si>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</si>
  <si>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</si>
  <si>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</si>
  <si>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</si>
  <si>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</si>
  <si>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</si>
  <si>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</si>
  <si>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</si>
  <si>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</si>
  <si>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</si>
  <si>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</si>
  <si>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</si>
  <si>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</si>
  <si>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</si>
  <si>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</si>
  <si>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</si>
  <si>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</si>
  <si>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</si>
  <si>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</si>
  <si>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</si>
  <si>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</si>
  <si>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</si>
  <si>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</si>
  <si>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</si>
  <si>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</si>
  <si>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</si>
  <si>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</si>
  <si>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</si>
  <si>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</si>
  <si>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</si>
  <si>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</si>
  <si>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</si>
  <si>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</si>
  <si>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</si>
  <si>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</si>
  <si>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</si>
  <si>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</si>
  <si>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</si>
  <si>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</si>
  <si>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</si>
  <si>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</si>
  <si>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</si>
  <si>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</si>
  <si>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</si>
  <si>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</si>
  <si>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</si>
  <si>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</si>
  <si>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</si>
  <si>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</si>
  <si>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</si>
  <si>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</si>
  <si>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</si>
  <si>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</si>
  <si>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</si>
  <si>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</si>
  <si>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</si>
  <si>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</si>
  <si>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</si>
  <si>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</si>
  <si>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</si>
  <si>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</si>
  <si>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</si>
  <si>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</si>
  <si>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</si>
  <si>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</si>
  <si>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</si>
  <si>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</si>
  <si>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</si>
  <si>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</si>
  <si>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</si>
  <si>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</si>
  <si>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</si>
  <si>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</si>
  <si>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</si>
  <si>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</si>
  <si>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</si>
  <si>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</si>
  <si>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</si>
  <si>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</si>
  <si>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</si>
  <si>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</si>
  <si>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</si>
  <si>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</si>
  <si>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</si>
  <si>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</si>
  <si>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</si>
  <si>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</si>
  <si>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</si>
  <si>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</si>
  <si>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</si>
  <si>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</si>
  <si>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</si>
  <si>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</si>
  <si>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</si>
  <si>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</si>
  <si>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</si>
  <si>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</si>
  <si>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</si>
  <si>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</si>
  <si>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</si>
  <si>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</si>
  <si>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</si>
  <si>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</si>
  <si>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</si>
  <si>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</si>
  <si>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</si>
  <si>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</si>
  <si>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</si>
  <si>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</si>
  <si>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</si>
  <si>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</si>
  <si>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</si>
  <si>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</si>
  <si>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</si>
  <si>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</si>
  <si>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</si>
  <si>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</si>
  <si>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</si>
  <si>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</si>
  <si>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</si>
  <si>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</si>
  <si>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</si>
  <si>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</si>
  <si>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</si>
  <si>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</si>
  <si>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</si>
  <si>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</si>
  <si>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</si>
  <si>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</si>
  <si>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</si>
  <si>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</si>
  <si>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</si>
  <si>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</si>
  <si>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</si>
  <si>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</si>
  <si>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</si>
  <si>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</si>
  <si>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</si>
  <si>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</si>
  <si>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</si>
  <si>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</si>
  <si>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</si>
  <si>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</si>
  <si>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</si>
  <si>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</si>
  <si>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</si>
  <si>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</si>
  <si>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</si>
  <si>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</si>
  <si>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</si>
  <si>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</si>
  <si>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</si>
  <si>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</si>
  <si>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</si>
  <si>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</si>
  <si>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</si>
  <si>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</si>
  <si>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</si>
  <si>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</si>
  <si>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</si>
  <si>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</si>
  <si>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</si>
  <si>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</si>
  <si>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</si>
  <si>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</si>
  <si>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</si>
  <si>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</si>
  <si>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</si>
  <si>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</si>
  <si>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</si>
  <si>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</si>
  <si>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</si>
  <si>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</si>
  <si>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</si>
  <si>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</si>
  <si>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</si>
  <si>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</si>
  <si>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</si>
  <si>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</si>
  <si>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</si>
  <si>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</si>
  <si>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</si>
  <si>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</si>
  <si>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</si>
  <si>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</si>
  <si>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</si>
  <si>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</si>
  <si>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</si>
  <si>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</si>
  <si>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</si>
  <si>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</si>
  <si>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</si>
  <si>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</si>
  <si>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</si>
  <si>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</si>
  <si>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</si>
  <si>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</si>
  <si>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</si>
  <si>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</si>
  <si>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</si>
  <si>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</si>
  <si>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</si>
  <si>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</si>
  <si>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</si>
  <si>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</si>
  <si>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</si>
  <si>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</si>
  <si>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</si>
  <si>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</si>
  <si>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</si>
  <si>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</si>
  <si>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</si>
  <si>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</si>
  <si>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</si>
  <si>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</si>
  <si>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</si>
  <si>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</si>
  <si>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</si>
  <si>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</si>
  <si>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</si>
  <si>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</si>
  <si>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</si>
  <si>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</si>
  <si>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</si>
  <si>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</si>
  <si>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</si>
  <si>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</si>
  <si>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</si>
  <si>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</si>
  <si>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</si>
  <si>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</si>
  <si>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</si>
  <si>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</si>
  <si>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</si>
  <si>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</si>
  <si>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</si>
  <si>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</si>
  <si>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</si>
  <si>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</si>
  <si>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</si>
  <si>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</si>
  <si>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</si>
  <si>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</si>
  <si>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</si>
  <si>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</si>
  <si>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</si>
  <si>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</si>
  <si>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</si>
  <si>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</si>
  <si>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</si>
  <si>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</si>
  <si>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</si>
  <si>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</si>
  <si>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</si>
  <si>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</si>
  <si>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</si>
  <si>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</si>
  <si>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</si>
  <si>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</si>
  <si>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</si>
  <si>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</si>
  <si>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</si>
  <si>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</si>
  <si>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</si>
  <si>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</si>
  <si>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</si>
  <si>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</si>
  <si>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</si>
  <si>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</si>
  <si>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</si>
  <si>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</si>
  <si>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</si>
  <si>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</si>
  <si>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</si>
  <si>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</si>
  <si>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</si>
  <si>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</si>
  <si>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</si>
  <si>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</si>
  <si>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</si>
  <si>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</si>
  <si>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</si>
  <si>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</si>
  <si>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</si>
  <si>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</si>
  <si>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</si>
  <si>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</si>
  <si>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</si>
  <si>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</si>
  <si>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</si>
  <si>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</si>
  <si>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</si>
  <si>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</si>
  <si>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</si>
  <si>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</si>
  <si>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</si>
  <si>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</si>
  <si>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</si>
  <si>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</si>
  <si>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</si>
  <si>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</si>
  <si>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</si>
  <si>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</si>
  <si>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</si>
  <si>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</si>
  <si>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</si>
  <si>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</si>
  <si>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</si>
  <si>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m</t>
  </si>
  <si>
    <t>utecsa</t>
  </si>
  <si>
    <t>TUBO HIDRAULICO 6X1 MM</t>
  </si>
  <si>
    <t>SOPORTE SIMPLE TUBO 6 MM</t>
  </si>
  <si>
    <t>UNION RECTA TUBO DE 6 MM</t>
  </si>
  <si>
    <t>UNION CODO TUBO DE 6 MM</t>
  </si>
  <si>
    <t>Flexible R1  HML 12-1,5 T6 X FJX ¼ 90º L 400 mm</t>
  </si>
  <si>
    <t>Flexible R1   FJX ¼  X FJX ¼ 90º L2400 mm</t>
  </si>
  <si>
    <t>Flexible R1 FJX ¼  X FJX ¼ 90º L  360 mm</t>
  </si>
  <si>
    <t>Flexible R1  HML 12-1,5 T6 X FJX ¼ L  650 mm</t>
  </si>
  <si>
    <t>Flexible R1 HML 12-1,5 T6 X FJX ¼ L 700 mm</t>
  </si>
  <si>
    <t>Unión macho 4MJ-4MJ</t>
  </si>
  <si>
    <t>Flex. R2 1"  16FJX-16FJX   1000MM</t>
  </si>
  <si>
    <t>ADAP. 16MP-16MJ 90</t>
  </si>
  <si>
    <t>ADAP. 16MP-16MP</t>
  </si>
  <si>
    <t xml:space="preserve">ADAP. 16MP-16MJ </t>
  </si>
  <si>
    <t xml:space="preserve">ACOPLE HIDRAULICO ACERO 1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</si>
</sst>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72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6" fillId="33" borderId="22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9" fillId="0" borderId="13" xfId="45" applyNumberFormat="1" applyFont="1" applyFill="1" applyBorder="1" applyAlignment="1" applyProtection="1">
      <alignment horizontal="center" vertical="center"/>
      <protection locked="0"/>
    </xf>
    <xf numFmtId="174" fontId="24" fillId="33" borderId="23" xfId="0" applyNumberFormat="1" applyFont="1" applyFill="1" applyBorder="1" applyAlignment="1" applyProtection="1">
      <alignment horizontal="center"/>
      <protection/>
    </xf>
    <xf numFmtId="0" fontId="24" fillId="33" borderId="14" xfId="0" applyNumberFormat="1" applyFont="1" applyFill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5" fillId="33" borderId="11" xfId="0" applyFont="1" applyFill="1" applyBorder="1" applyAlignment="1" applyProtection="1">
      <alignment horizontal="center"/>
      <protection locked="0"/>
    </xf>
    <xf numFmtId="174" fontId="25" fillId="33" borderId="12" xfId="0" applyNumberFormat="1" applyFont="1" applyFill="1" applyBorder="1" applyAlignment="1" applyProtection="1">
      <alignment horizontal="left"/>
      <protection/>
    </xf>
    <xf numFmtId="0" fontId="24" fillId="33" borderId="14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 applyProtection="1">
      <alignment horizontal="left"/>
      <protection/>
    </xf>
    <xf numFmtId="174" fontId="25" fillId="0" borderId="0" xfId="0" applyNumberFormat="1" applyFont="1" applyFill="1" applyBorder="1" applyAlignment="1" applyProtection="1">
      <alignment/>
      <protection/>
    </xf>
    <xf numFmtId="0" fontId="25" fillId="33" borderId="15" xfId="45" applyFont="1" applyFill="1" applyBorder="1" applyAlignment="1" applyProtection="1">
      <alignment horizontal="left"/>
      <protection/>
    </xf>
    <xf numFmtId="174" fontId="25" fillId="33" borderId="15" xfId="0" applyNumberFormat="1" applyFont="1" applyFill="1" applyBorder="1" applyAlignment="1" applyProtection="1">
      <alignment horizontal="left"/>
      <protection/>
    </xf>
    <xf numFmtId="172" fontId="25" fillId="33" borderId="15" xfId="0" applyNumberFormat="1" applyFont="1" applyFill="1" applyBorder="1" applyAlignment="1" applyProtection="1">
      <alignment horizontal="left" vertical="center"/>
      <protection/>
    </xf>
    <xf numFmtId="0" fontId="24" fillId="33" borderId="24" xfId="0" applyFont="1" applyFill="1" applyBorder="1" applyAlignment="1" applyProtection="1">
      <alignment/>
      <protection locked="0"/>
    </xf>
    <xf numFmtId="0" fontId="24" fillId="33" borderId="22" xfId="0" applyFont="1" applyFill="1" applyBorder="1" applyAlignment="1" applyProtection="1">
      <alignment/>
      <protection locked="0"/>
    </xf>
    <xf numFmtId="0" fontId="25" fillId="33" borderId="22" xfId="0" applyFont="1" applyFill="1" applyBorder="1" applyAlignment="1" applyProtection="1">
      <alignment/>
      <protection locked="0"/>
    </xf>
    <xf numFmtId="172" fontId="25" fillId="33" borderId="25" xfId="0" applyNumberFormat="1" applyFont="1" applyFill="1" applyBorder="1" applyAlignment="1" applyProtection="1">
      <alignment horizontal="left" vertical="center"/>
      <protection locked="0"/>
    </xf>
    <xf numFmtId="0" fontId="24" fillId="0" borderId="26" xfId="0" applyFont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/>
      <protection locked="0"/>
    </xf>
    <xf numFmtId="0" fontId="24" fillId="0" borderId="28" xfId="0" applyFont="1" applyBorder="1" applyAlignment="1" applyProtection="1">
      <alignment horizontal="center"/>
      <protection locked="0"/>
    </xf>
    <xf numFmtId="0" fontId="24" fillId="0" borderId="29" xfId="0" applyFont="1" applyBorder="1" applyAlignment="1" applyProtection="1">
      <alignment horizontal="center"/>
      <protection locked="0"/>
    </xf>
    <xf numFmtId="0" fontId="24" fillId="0" borderId="30" xfId="0" applyFont="1" applyBorder="1" applyAlignment="1" applyProtection="1">
      <alignment horizontal="center"/>
      <protection locked="0"/>
    </xf>
    <xf numFmtId="0" fontId="24" fillId="33" borderId="10" xfId="0" applyNumberFormat="1" applyFont="1" applyFill="1" applyBorder="1" applyAlignment="1" applyProtection="1">
      <alignment horizontal="center"/>
      <protection locked="0"/>
    </xf>
    <xf numFmtId="174" fontId="24" fillId="33" borderId="26" xfId="0" applyNumberFormat="1" applyFont="1" applyFill="1" applyBorder="1" applyAlignment="1" applyProtection="1">
      <alignment horizontal="center"/>
      <protection/>
    </xf>
    <xf numFmtId="0" fontId="25" fillId="33" borderId="10" xfId="0" applyFont="1" applyFill="1" applyBorder="1" applyAlignment="1" applyProtection="1">
      <alignment/>
      <protection locked="0"/>
    </xf>
    <xf numFmtId="0" fontId="24" fillId="33" borderId="12" xfId="0" applyFont="1" applyFill="1" applyBorder="1" applyAlignment="1" applyProtection="1">
      <alignment/>
      <protection locked="0"/>
    </xf>
    <xf numFmtId="0" fontId="24" fillId="33" borderId="27" xfId="0" applyFont="1" applyFill="1" applyBorder="1" applyAlignment="1" applyProtection="1">
      <alignment horizontal="right" vertical="center"/>
      <protection locked="0"/>
    </xf>
    <xf numFmtId="0" fontId="24" fillId="33" borderId="11" xfId="0" applyFont="1" applyFill="1" applyBorder="1" applyAlignment="1" applyProtection="1">
      <alignment horizontal="right" vertical="center"/>
      <protection locked="0"/>
    </xf>
    <xf numFmtId="0" fontId="24" fillId="33" borderId="29" xfId="0" applyFont="1" applyFill="1" applyBorder="1" applyAlignment="1" applyProtection="1">
      <alignment horizontal="right"/>
      <protection locked="0"/>
    </xf>
    <xf numFmtId="0" fontId="24" fillId="33" borderId="14" xfId="0" applyFont="1" applyFill="1" applyBorder="1" applyAlignment="1" applyProtection="1">
      <alignment horizontal="right" vertical="center"/>
      <protection locked="0"/>
    </xf>
    <xf numFmtId="0" fontId="24" fillId="33" borderId="0" xfId="0" applyFont="1" applyFill="1" applyBorder="1" applyAlignment="1" applyProtection="1">
      <alignment horizontal="right" vertical="center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5" xfId="0" applyFont="1" applyFill="1" applyBorder="1" applyAlignment="1" applyProtection="1">
      <alignment horizontal="right"/>
      <protection locked="0"/>
    </xf>
    <xf numFmtId="9" fontId="24" fillId="33" borderId="31" xfId="0" applyNumberFormat="1" applyFont="1" applyFill="1" applyBorder="1" applyAlignment="1" applyProtection="1">
      <alignment horizontal="right" vertical="center"/>
      <protection locked="0"/>
    </xf>
    <xf numFmtId="9" fontId="24" fillId="33" borderId="0" xfId="0" applyNumberFormat="1" applyFont="1" applyFill="1" applyBorder="1" applyAlignment="1" applyProtection="1">
      <alignment horizontal="right" vertical="center"/>
      <protection locked="0"/>
    </xf>
    <xf numFmtId="9" fontId="24" fillId="33" borderId="19" xfId="0" applyNumberFormat="1" applyFont="1" applyFill="1" applyBorder="1" applyAlignment="1" applyProtection="1">
      <alignment horizontal="center" vertical="center"/>
      <protection locked="0"/>
    </xf>
    <xf numFmtId="1" fontId="24" fillId="33" borderId="32" xfId="0" applyNumberFormat="1" applyFont="1" applyFill="1" applyBorder="1" applyAlignment="1" applyProtection="1">
      <alignment horizontal="center"/>
      <protection/>
    </xf>
    <xf numFmtId="0" fontId="24" fillId="33" borderId="15" xfId="0" applyFont="1" applyFill="1" applyBorder="1" applyAlignment="1" applyProtection="1">
      <alignment/>
      <protection locked="0"/>
    </xf>
    <xf numFmtId="0" fontId="24" fillId="33" borderId="31" xfId="0" applyFont="1" applyFill="1" applyBorder="1" applyAlignment="1" applyProtection="1">
      <alignment horizontal="right" vertical="center"/>
      <protection locked="0"/>
    </xf>
    <xf numFmtId="0" fontId="24" fillId="33" borderId="19" xfId="0" applyFont="1" applyFill="1" applyBorder="1" applyAlignment="1" applyProtection="1">
      <alignment horizontal="right"/>
      <protection locked="0"/>
    </xf>
    <xf numFmtId="0" fontId="24" fillId="33" borderId="25" xfId="0" applyFont="1" applyFill="1" applyBorder="1" applyAlignment="1" applyProtection="1">
      <alignment/>
      <protection locked="0"/>
    </xf>
    <xf numFmtId="0" fontId="24" fillId="33" borderId="33" xfId="0" applyFont="1" applyFill="1" applyBorder="1" applyAlignment="1" applyProtection="1">
      <alignment horizontal="right" vertical="center"/>
      <protection locked="0"/>
    </xf>
    <xf numFmtId="0" fontId="24" fillId="33" borderId="22" xfId="0" applyFont="1" applyFill="1" applyBorder="1" applyAlignment="1" applyProtection="1">
      <alignment horizontal="right" vertical="center"/>
      <protection locked="0"/>
    </xf>
    <xf numFmtId="0" fontId="24" fillId="33" borderId="34" xfId="0" applyFont="1" applyFill="1" applyBorder="1" applyAlignment="1" applyProtection="1">
      <alignment horizontal="right"/>
      <protection locked="0"/>
    </xf>
    <xf numFmtId="1" fontId="24" fillId="33" borderId="35" xfId="0" applyNumberFormat="1" applyFont="1" applyFill="1" applyBorder="1" applyAlignment="1" applyProtection="1">
      <alignment horizontal="center"/>
      <protection/>
    </xf>
    <xf numFmtId="174" fontId="24" fillId="33" borderId="10" xfId="0" applyNumberFormat="1" applyFont="1" applyFill="1" applyBorder="1" applyAlignment="1" applyProtection="1">
      <alignment horizontal="center"/>
      <protection locked="0"/>
    </xf>
    <xf numFmtId="174" fontId="24" fillId="33" borderId="14" xfId="0" applyNumberFormat="1" applyFont="1" applyFill="1" applyBorder="1" applyAlignment="1" applyProtection="1">
      <alignment horizontal="center"/>
      <protection locked="0"/>
    </xf>
    <xf numFmtId="0" fontId="48" fillId="34" borderId="0" xfId="0" applyFont="1" applyFill="1" applyAlignment="1" applyProtection="1">
      <alignment/>
      <protection locked="0"/>
    </xf>
    <xf numFmtId="0" fontId="24" fillId="0" borderId="14" xfId="0" applyFont="1" applyFill="1" applyBorder="1" applyAlignment="1" applyProtection="1">
      <alignment/>
      <protection locked="0"/>
    </xf>
    <xf numFmtId="0" fontId="24" fillId="0" borderId="14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/>
      <protection locked="0"/>
    </xf>
    <xf numFmtId="174" fontId="24" fillId="33" borderId="36" xfId="0" applyNumberFormat="1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/>
      <protection locked="0"/>
    </xf>
    <xf numFmtId="0" fontId="24" fillId="0" borderId="24" xfId="0" applyFont="1" applyFill="1" applyBorder="1" applyAlignment="1" applyProtection="1">
      <alignment/>
      <protection locked="0"/>
    </xf>
    <xf numFmtId="0" fontId="24" fillId="0" borderId="22" xfId="0" applyFont="1" applyFill="1" applyBorder="1" applyAlignment="1" applyProtection="1">
      <alignment/>
      <protection locked="0"/>
    </xf>
    <xf numFmtId="0" fontId="24" fillId="33" borderId="26" xfId="0" applyFont="1" applyFill="1" applyBorder="1" applyAlignment="1" applyProtection="1">
      <alignment horizontal="center"/>
      <protection locked="0"/>
    </xf>
    <xf numFmtId="0" fontId="24" fillId="33" borderId="23" xfId="0" applyFont="1" applyFill="1" applyBorder="1" applyAlignment="1" applyProtection="1">
      <alignment horizontal="center"/>
      <protection locked="0"/>
    </xf>
    <xf numFmtId="0" fontId="24" fillId="33" borderId="36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/>
      <protection locked="0"/>
    </xf>
    <xf numFmtId="0" fontId="24" fillId="0" borderId="12" xfId="0" applyFont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left"/>
      <protection locked="0"/>
    </xf>
    <xf numFmtId="0" fontId="26" fillId="0" borderId="11" xfId="0" applyFont="1" applyFill="1" applyBorder="1" applyAlignment="1" applyProtection="1">
      <alignment/>
      <protection locked="0"/>
    </xf>
    <xf numFmtId="0" fontId="24" fillId="33" borderId="14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26" fillId="33" borderId="15" xfId="0" applyFont="1" applyFill="1" applyBorder="1" applyAlignment="1" applyProtection="1">
      <alignment horizontal="left"/>
      <protection locked="0"/>
    </xf>
    <xf numFmtId="174" fontId="25" fillId="33" borderId="0" xfId="0" applyNumberFormat="1" applyFont="1" applyFill="1" applyBorder="1" applyAlignment="1" applyProtection="1">
      <alignment horizontal="left"/>
      <protection/>
    </xf>
    <xf numFmtId="174" fontId="25" fillId="33" borderId="15" xfId="0" applyNumberFormat="1" applyFont="1" applyFill="1" applyBorder="1" applyAlignment="1" applyProtection="1">
      <alignment horizontal="left"/>
      <protection/>
    </xf>
    <xf numFmtId="0" fontId="26" fillId="0" borderId="14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tabSelected="1" zoomScalePageLayoutView="0" workbookViewId="0" topLeftCell="B1">
      <selection activeCell="Q30" sqref="Q3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5.7109375" style="8" customWidth="1"/>
    <col min="13" max="13" width="5.421875" style="8" customWidth="1"/>
    <col min="14" max="14" width="6.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5">
        <v>2027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38" t="s">
        <v>6</v>
      </c>
      <c r="C4" s="39"/>
      <c r="D4" s="40" t="s">
        <v>582</v>
      </c>
      <c r="E4" s="39" t="s">
        <v>12</v>
      </c>
      <c r="F4" s="41"/>
      <c r="G4" s="41"/>
      <c r="H4" s="42"/>
      <c r="I4" s="39" t="s">
        <v>9</v>
      </c>
      <c r="J4" s="43">
        <f>VLOOKUP(D4,CLIENTES,10,FALSE)</f>
        <v>0</v>
      </c>
      <c r="K4" s="20"/>
    </row>
    <row r="5" spans="2:11" ht="15">
      <c r="B5" s="44"/>
      <c r="C5" s="45"/>
      <c r="D5" s="46"/>
      <c r="E5" s="111" t="str">
        <f>VLOOKUP(D4,CLIENTES,4,FALSE)</f>
        <v>AV FRESIA 2133</v>
      </c>
      <c r="F5" s="111"/>
      <c r="G5" s="111"/>
      <c r="H5" s="111"/>
      <c r="I5" s="111"/>
      <c r="J5" s="112"/>
      <c r="K5" s="20"/>
    </row>
    <row r="6" spans="2:10" ht="17.25" customHeight="1">
      <c r="B6" s="44" t="s">
        <v>27</v>
      </c>
      <c r="C6" s="45"/>
      <c r="D6" s="47" t="str">
        <f>VLOOKUP(D4,CLIENTES,2,FALSE)</f>
        <v>METALURGICA LA RIOJA LTDA</v>
      </c>
      <c r="E6" s="45" t="s">
        <v>7</v>
      </c>
      <c r="F6" s="111" t="str">
        <f>VLOOKUP(D4,CLIENTES,5,FALSE)</f>
        <v>RENCA</v>
      </c>
      <c r="G6" s="111"/>
      <c r="H6" s="111"/>
      <c r="I6" s="48">
        <f>VLOOKUP(D4,CLIENTES,11,FALSE)</f>
        <v>0</v>
      </c>
      <c r="J6" s="49"/>
    </row>
    <row r="7" spans="2:10" ht="15">
      <c r="B7" s="44" t="s">
        <v>25</v>
      </c>
      <c r="C7" s="45"/>
      <c r="D7" s="47">
        <f>VLOOKUP(D4,CLIENTES,3,FALSE)</f>
        <v>0</v>
      </c>
      <c r="E7" s="45" t="s">
        <v>8</v>
      </c>
      <c r="F7" s="111" t="str">
        <f>VLOOKUP(D4,CLIENTES,6,FALSE)</f>
        <v>STGO</v>
      </c>
      <c r="G7" s="111"/>
      <c r="H7" s="111"/>
      <c r="I7" s="45" t="s">
        <v>26</v>
      </c>
      <c r="J7" s="50" t="str">
        <f>VLOOKUP(D4,CLIENTES,8,FALSE)</f>
        <v>Moises Lagos</v>
      </c>
    </row>
    <row r="8" spans="2:12" ht="15.75" thickBot="1">
      <c r="B8" s="104" t="s">
        <v>28</v>
      </c>
      <c r="C8" s="105"/>
      <c r="D8" s="47">
        <f>VLOOKUP(D4,CLIENTES,7,FALSE)</f>
        <v>0</v>
      </c>
      <c r="E8" s="45" t="s">
        <v>11</v>
      </c>
      <c r="F8" s="111">
        <f>VLOOKUP(D4,CLIENTES,12,FALSE)</f>
        <v>0</v>
      </c>
      <c r="G8" s="111"/>
      <c r="H8" s="111"/>
      <c r="I8" s="45" t="s">
        <v>14</v>
      </c>
      <c r="J8" s="51">
        <f ca="1">TODAY()</f>
        <v>41922</v>
      </c>
      <c r="K8" s="20"/>
      <c r="L8" s="20">
        <f>1.7*(1-0.15)</f>
        <v>1.4449999999999998</v>
      </c>
    </row>
    <row r="9" spans="2:18" ht="16.5" thickBot="1" thickTop="1">
      <c r="B9" s="52"/>
      <c r="C9" s="53"/>
      <c r="D9" s="54"/>
      <c r="E9" s="53"/>
      <c r="F9" s="54"/>
      <c r="G9" s="54"/>
      <c r="H9" s="54"/>
      <c r="I9" s="53"/>
      <c r="J9" s="5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6" t="s">
        <v>1</v>
      </c>
      <c r="C10" s="99" t="s">
        <v>24</v>
      </c>
      <c r="D10" s="100"/>
      <c r="E10" s="101"/>
      <c r="F10" s="57" t="s">
        <v>0</v>
      </c>
      <c r="G10" s="58" t="s">
        <v>23</v>
      </c>
      <c r="H10" s="58" t="s">
        <v>15</v>
      </c>
      <c r="I10" s="59" t="s">
        <v>13</v>
      </c>
      <c r="J10" s="60" t="s">
        <v>2</v>
      </c>
      <c r="K10" s="24" t="s">
        <v>18</v>
      </c>
      <c r="L10" s="25" t="s">
        <v>585</v>
      </c>
      <c r="M10" s="25"/>
      <c r="N10" s="25" t="s">
        <v>0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61">
        <v>1</v>
      </c>
      <c r="C11" s="102" t="s">
        <v>586</v>
      </c>
      <c r="D11" s="103"/>
      <c r="E11" s="103"/>
      <c r="F11" s="94">
        <v>36</v>
      </c>
      <c r="G11" s="64" t="s">
        <v>584</v>
      </c>
      <c r="H11" s="62">
        <f>VLOOKUP(B11,COTIZADO,8,FALSE)</f>
        <v>1611.1999999999998</v>
      </c>
      <c r="I11" s="84">
        <v>15</v>
      </c>
      <c r="J11" s="62">
        <f aca="true" t="shared" si="0" ref="J11:J25">F11*H11*(1-I11/100)</f>
        <v>49302.719999999994</v>
      </c>
      <c r="K11" s="28">
        <v>1</v>
      </c>
      <c r="L11" s="29">
        <v>848</v>
      </c>
      <c r="M11" s="29">
        <f>N11*6</f>
        <v>108</v>
      </c>
      <c r="N11" s="94">
        <v>18</v>
      </c>
      <c r="O11" s="29">
        <f>N11*14</f>
        <v>252</v>
      </c>
      <c r="P11" s="30">
        <v>1.9</v>
      </c>
      <c r="Q11" s="31">
        <f>+L11</f>
        <v>848</v>
      </c>
      <c r="R11" s="33">
        <f aca="true" t="shared" si="1" ref="R11:R20">Q11*P11</f>
        <v>1611.1999999999998</v>
      </c>
    </row>
    <row r="12" spans="2:18" ht="15">
      <c r="B12" s="37">
        <v>2</v>
      </c>
      <c r="C12" s="113" t="s">
        <v>587</v>
      </c>
      <c r="D12" s="114"/>
      <c r="E12" s="114"/>
      <c r="F12" s="95">
        <v>36</v>
      </c>
      <c r="G12" s="76" t="s">
        <v>23</v>
      </c>
      <c r="H12" s="36">
        <f>+R12</f>
        <v>1512</v>
      </c>
      <c r="I12" s="85">
        <v>15</v>
      </c>
      <c r="J12" s="36">
        <f t="shared" si="0"/>
        <v>46267.2</v>
      </c>
      <c r="K12" s="28">
        <v>2</v>
      </c>
      <c r="L12" s="29">
        <v>840</v>
      </c>
      <c r="M12" s="29">
        <f aca="true" t="shared" si="2" ref="M12:M25">N12*6</f>
        <v>84</v>
      </c>
      <c r="N12" s="95">
        <v>14</v>
      </c>
      <c r="O12" s="29">
        <f aca="true" t="shared" si="3" ref="O12:O25">N12*14</f>
        <v>196</v>
      </c>
      <c r="P12" s="30">
        <v>1.8</v>
      </c>
      <c r="Q12" s="31">
        <f>+L12</f>
        <v>840</v>
      </c>
      <c r="R12" s="33">
        <f t="shared" si="1"/>
        <v>1512</v>
      </c>
    </row>
    <row r="13" spans="2:18" ht="15">
      <c r="B13" s="37">
        <v>3</v>
      </c>
      <c r="C13" s="97" t="s">
        <v>588</v>
      </c>
      <c r="D13" s="98"/>
      <c r="E13" s="98"/>
      <c r="F13" s="95">
        <v>20</v>
      </c>
      <c r="G13" s="76" t="s">
        <v>23</v>
      </c>
      <c r="H13" s="36">
        <f>+R13</f>
        <v>1260</v>
      </c>
      <c r="I13" s="85">
        <v>15</v>
      </c>
      <c r="J13" s="36">
        <f t="shared" si="0"/>
        <v>21420</v>
      </c>
      <c r="K13" s="28">
        <v>3</v>
      </c>
      <c r="L13" s="29">
        <v>700</v>
      </c>
      <c r="M13" s="29">
        <f t="shared" si="2"/>
        <v>60</v>
      </c>
      <c r="N13" s="95">
        <v>10</v>
      </c>
      <c r="O13" s="29">
        <f t="shared" si="3"/>
        <v>140</v>
      </c>
      <c r="P13" s="30">
        <v>1.8</v>
      </c>
      <c r="Q13" s="31">
        <f>+L13</f>
        <v>700</v>
      </c>
      <c r="R13" s="33">
        <f t="shared" si="1"/>
        <v>1260</v>
      </c>
    </row>
    <row r="14" spans="2:18" ht="15">
      <c r="B14" s="37">
        <v>4</v>
      </c>
      <c r="C14" s="87" t="s">
        <v>589</v>
      </c>
      <c r="D14" s="89"/>
      <c r="E14" s="89"/>
      <c r="F14" s="95">
        <v>16</v>
      </c>
      <c r="G14" s="76" t="s">
        <v>23</v>
      </c>
      <c r="H14" s="36">
        <f>+R14</f>
        <v>3231</v>
      </c>
      <c r="I14" s="85">
        <v>15</v>
      </c>
      <c r="J14" s="36">
        <f t="shared" si="0"/>
        <v>43941.6</v>
      </c>
      <c r="K14" s="28">
        <v>4</v>
      </c>
      <c r="L14" s="29">
        <v>1795</v>
      </c>
      <c r="M14" s="29">
        <f t="shared" si="2"/>
        <v>48</v>
      </c>
      <c r="N14" s="95">
        <v>8</v>
      </c>
      <c r="O14" s="29">
        <f t="shared" si="3"/>
        <v>112</v>
      </c>
      <c r="P14" s="30">
        <v>1.8</v>
      </c>
      <c r="Q14" s="31">
        <f>+L14</f>
        <v>1795</v>
      </c>
      <c r="R14" s="33">
        <f t="shared" si="1"/>
        <v>3231</v>
      </c>
    </row>
    <row r="15" spans="2:18" ht="15">
      <c r="B15" s="37">
        <v>5</v>
      </c>
      <c r="C15" s="97" t="s">
        <v>590</v>
      </c>
      <c r="D15" s="98"/>
      <c r="E15" s="98"/>
      <c r="F15" s="95">
        <v>4</v>
      </c>
      <c r="G15" s="76" t="s">
        <v>23</v>
      </c>
      <c r="H15" s="36">
        <f aca="true" t="shared" si="4" ref="H15:H20">+R15</f>
        <v>8280</v>
      </c>
      <c r="I15" s="85">
        <v>15</v>
      </c>
      <c r="J15" s="36">
        <f t="shared" si="0"/>
        <v>28152</v>
      </c>
      <c r="K15" s="28">
        <v>5</v>
      </c>
      <c r="L15" s="29">
        <v>4600</v>
      </c>
      <c r="M15" s="29">
        <f t="shared" si="2"/>
        <v>12</v>
      </c>
      <c r="N15" s="95">
        <v>2</v>
      </c>
      <c r="O15" s="29">
        <f t="shared" si="3"/>
        <v>28</v>
      </c>
      <c r="P15" s="30">
        <v>1.8</v>
      </c>
      <c r="Q15" s="31">
        <f>+L15</f>
        <v>4600</v>
      </c>
      <c r="R15" s="33">
        <f t="shared" si="1"/>
        <v>8280</v>
      </c>
    </row>
    <row r="16" spans="2:18" ht="15">
      <c r="B16" s="37">
        <v>6</v>
      </c>
      <c r="C16" s="88" t="s">
        <v>591</v>
      </c>
      <c r="D16" s="89"/>
      <c r="E16" s="89"/>
      <c r="F16" s="95">
        <v>4</v>
      </c>
      <c r="G16" s="76" t="s">
        <v>23</v>
      </c>
      <c r="H16" s="36">
        <f t="shared" si="4"/>
        <v>11520</v>
      </c>
      <c r="I16" s="85">
        <v>15</v>
      </c>
      <c r="J16" s="36">
        <f t="shared" si="0"/>
        <v>39168</v>
      </c>
      <c r="K16" s="28"/>
      <c r="L16" s="29">
        <v>6400</v>
      </c>
      <c r="M16" s="29">
        <f t="shared" si="2"/>
        <v>12</v>
      </c>
      <c r="N16" s="95">
        <v>2</v>
      </c>
      <c r="O16" s="29">
        <f t="shared" si="3"/>
        <v>28</v>
      </c>
      <c r="P16" s="30">
        <v>1.8</v>
      </c>
      <c r="Q16" s="31">
        <f>L16</f>
        <v>6400</v>
      </c>
      <c r="R16" s="33">
        <f t="shared" si="1"/>
        <v>11520</v>
      </c>
    </row>
    <row r="17" spans="2:18" ht="15">
      <c r="B17" s="37">
        <v>7</v>
      </c>
      <c r="C17" s="87" t="s">
        <v>592</v>
      </c>
      <c r="D17" s="89"/>
      <c r="E17" s="89"/>
      <c r="F17" s="95">
        <v>4</v>
      </c>
      <c r="G17" s="76" t="s">
        <v>23</v>
      </c>
      <c r="H17" s="36">
        <f t="shared" si="4"/>
        <v>8280</v>
      </c>
      <c r="I17" s="85">
        <v>15</v>
      </c>
      <c r="J17" s="36">
        <f t="shared" si="0"/>
        <v>28152</v>
      </c>
      <c r="K17" s="28"/>
      <c r="L17" s="29">
        <v>4600</v>
      </c>
      <c r="M17" s="29">
        <f t="shared" si="2"/>
        <v>12</v>
      </c>
      <c r="N17" s="95">
        <v>2</v>
      </c>
      <c r="O17" s="29">
        <f t="shared" si="3"/>
        <v>28</v>
      </c>
      <c r="P17" s="30">
        <v>1.8</v>
      </c>
      <c r="Q17" s="31">
        <f>L17</f>
        <v>4600</v>
      </c>
      <c r="R17" s="33">
        <f t="shared" si="1"/>
        <v>8280</v>
      </c>
    </row>
    <row r="18" spans="2:18" ht="15">
      <c r="B18" s="37">
        <v>8</v>
      </c>
      <c r="C18" s="87" t="s">
        <v>593</v>
      </c>
      <c r="D18" s="89"/>
      <c r="E18" s="89"/>
      <c r="F18" s="95">
        <v>2</v>
      </c>
      <c r="G18" s="76" t="s">
        <v>23</v>
      </c>
      <c r="H18" s="36">
        <f t="shared" si="4"/>
        <v>9360</v>
      </c>
      <c r="I18" s="85">
        <v>15</v>
      </c>
      <c r="J18" s="36">
        <f t="shared" si="0"/>
        <v>15912</v>
      </c>
      <c r="K18" s="28"/>
      <c r="L18" s="29">
        <v>5200</v>
      </c>
      <c r="M18" s="29">
        <f t="shared" si="2"/>
        <v>6</v>
      </c>
      <c r="N18" s="95">
        <v>1</v>
      </c>
      <c r="O18" s="29">
        <f t="shared" si="3"/>
        <v>14</v>
      </c>
      <c r="P18" s="30">
        <v>1.8</v>
      </c>
      <c r="Q18" s="31">
        <f>L18</f>
        <v>5200</v>
      </c>
      <c r="R18" s="33">
        <f t="shared" si="1"/>
        <v>9360</v>
      </c>
    </row>
    <row r="19" spans="2:18" ht="15">
      <c r="B19" s="37">
        <v>9</v>
      </c>
      <c r="C19" s="87" t="s">
        <v>594</v>
      </c>
      <c r="D19" s="89"/>
      <c r="E19" s="89"/>
      <c r="F19" s="95">
        <v>2</v>
      </c>
      <c r="G19" s="76" t="s">
        <v>23</v>
      </c>
      <c r="H19" s="36">
        <f t="shared" si="4"/>
        <v>9720</v>
      </c>
      <c r="I19" s="85">
        <v>15</v>
      </c>
      <c r="J19" s="36">
        <f t="shared" si="0"/>
        <v>16524</v>
      </c>
      <c r="K19" s="28"/>
      <c r="L19" s="29">
        <v>5400</v>
      </c>
      <c r="M19" s="29">
        <f t="shared" si="2"/>
        <v>6</v>
      </c>
      <c r="N19" s="95">
        <v>1</v>
      </c>
      <c r="O19" s="29">
        <f t="shared" si="3"/>
        <v>14</v>
      </c>
      <c r="P19" s="30">
        <v>1.8</v>
      </c>
      <c r="Q19" s="31">
        <f>L19</f>
        <v>5400</v>
      </c>
      <c r="R19" s="33">
        <f t="shared" si="1"/>
        <v>9720</v>
      </c>
    </row>
    <row r="20" spans="2:18" ht="15">
      <c r="B20" s="37">
        <v>10</v>
      </c>
      <c r="C20" s="87" t="s">
        <v>595</v>
      </c>
      <c r="D20" s="89"/>
      <c r="E20" s="89"/>
      <c r="F20" s="95">
        <v>4</v>
      </c>
      <c r="G20" s="76" t="s">
        <v>23</v>
      </c>
      <c r="H20" s="36">
        <f t="shared" si="4"/>
        <v>810</v>
      </c>
      <c r="I20" s="85">
        <v>15</v>
      </c>
      <c r="J20" s="36">
        <f t="shared" si="0"/>
        <v>2754</v>
      </c>
      <c r="K20" s="28"/>
      <c r="L20" s="29">
        <v>450</v>
      </c>
      <c r="M20" s="29">
        <f t="shared" si="2"/>
        <v>12</v>
      </c>
      <c r="N20" s="95">
        <v>2</v>
      </c>
      <c r="O20" s="29">
        <f t="shared" si="3"/>
        <v>28</v>
      </c>
      <c r="P20" s="30">
        <v>1.8</v>
      </c>
      <c r="Q20" s="31">
        <f>L20</f>
        <v>450</v>
      </c>
      <c r="R20" s="33">
        <f t="shared" si="1"/>
        <v>810</v>
      </c>
    </row>
    <row r="21" spans="2:18" ht="15">
      <c r="B21" s="37">
        <v>11</v>
      </c>
      <c r="C21" s="106" t="s">
        <v>596</v>
      </c>
      <c r="D21" s="107"/>
      <c r="E21" s="108"/>
      <c r="F21" s="95">
        <v>2</v>
      </c>
      <c r="G21" s="76" t="s">
        <v>23</v>
      </c>
      <c r="H21" s="36">
        <v>24804</v>
      </c>
      <c r="I21" s="85">
        <v>15</v>
      </c>
      <c r="J21" s="36">
        <f t="shared" si="0"/>
        <v>42166.799999999996</v>
      </c>
      <c r="K21" s="28"/>
      <c r="L21" s="29"/>
      <c r="M21" s="29">
        <f t="shared" si="2"/>
        <v>6</v>
      </c>
      <c r="N21" s="95">
        <v>1</v>
      </c>
      <c r="O21" s="29">
        <f t="shared" si="3"/>
        <v>14</v>
      </c>
      <c r="P21" s="30"/>
      <c r="Q21" s="31"/>
      <c r="R21" s="33"/>
    </row>
    <row r="22" spans="2:18" ht="15">
      <c r="B22" s="37">
        <v>12</v>
      </c>
      <c r="C22" s="106" t="s">
        <v>597</v>
      </c>
      <c r="D22" s="109"/>
      <c r="E22" s="110"/>
      <c r="F22" s="95">
        <v>2</v>
      </c>
      <c r="G22" s="76" t="s">
        <v>23</v>
      </c>
      <c r="H22" s="36">
        <v>7092</v>
      </c>
      <c r="I22" s="85">
        <v>15</v>
      </c>
      <c r="J22" s="36">
        <f t="shared" si="0"/>
        <v>12056.4</v>
      </c>
      <c r="K22" s="28"/>
      <c r="L22" s="29"/>
      <c r="M22" s="29">
        <f t="shared" si="2"/>
        <v>6</v>
      </c>
      <c r="N22" s="95">
        <v>1</v>
      </c>
      <c r="O22" s="29">
        <f t="shared" si="3"/>
        <v>14</v>
      </c>
      <c r="P22" s="30"/>
      <c r="Q22" s="31"/>
      <c r="R22" s="33"/>
    </row>
    <row r="23" spans="2:18" ht="15">
      <c r="B23" s="37">
        <v>13</v>
      </c>
      <c r="C23" s="106" t="s">
        <v>598</v>
      </c>
      <c r="D23" s="109"/>
      <c r="E23" s="110"/>
      <c r="F23" s="95">
        <v>4</v>
      </c>
      <c r="G23" s="76" t="s">
        <v>23</v>
      </c>
      <c r="H23" s="36">
        <v>4950</v>
      </c>
      <c r="I23" s="85">
        <v>15</v>
      </c>
      <c r="J23" s="36">
        <f t="shared" si="0"/>
        <v>16830</v>
      </c>
      <c r="K23" s="28"/>
      <c r="L23" s="29"/>
      <c r="M23" s="29">
        <f t="shared" si="2"/>
        <v>12</v>
      </c>
      <c r="N23" s="95">
        <v>2</v>
      </c>
      <c r="O23" s="29">
        <f t="shared" si="3"/>
        <v>28</v>
      </c>
      <c r="P23" s="30"/>
      <c r="Q23" s="31"/>
      <c r="R23" s="33"/>
    </row>
    <row r="24" spans="2:18" ht="15">
      <c r="B24" s="37">
        <v>14</v>
      </c>
      <c r="C24" s="106" t="s">
        <v>599</v>
      </c>
      <c r="D24" s="109"/>
      <c r="E24" s="110"/>
      <c r="F24" s="95">
        <v>2</v>
      </c>
      <c r="G24" s="76" t="s">
        <v>23</v>
      </c>
      <c r="H24" s="36">
        <v>5233</v>
      </c>
      <c r="I24" s="85">
        <v>15</v>
      </c>
      <c r="J24" s="36">
        <f t="shared" si="0"/>
        <v>8896.1</v>
      </c>
      <c r="K24" s="28"/>
      <c r="L24" s="29"/>
      <c r="M24" s="29">
        <f t="shared" si="2"/>
        <v>6</v>
      </c>
      <c r="N24" s="95">
        <v>1</v>
      </c>
      <c r="O24" s="29">
        <f t="shared" si="3"/>
        <v>14</v>
      </c>
      <c r="P24" s="30"/>
      <c r="Q24" s="31"/>
      <c r="R24" s="33"/>
    </row>
    <row r="25" spans="2:18" ht="15">
      <c r="B25" s="37">
        <v>15</v>
      </c>
      <c r="C25" s="87" t="s">
        <v>600</v>
      </c>
      <c r="D25" s="89"/>
      <c r="E25" s="89"/>
      <c r="F25" s="95">
        <v>4</v>
      </c>
      <c r="G25" s="76" t="s">
        <v>23</v>
      </c>
      <c r="H25" s="36">
        <v>41250</v>
      </c>
      <c r="I25" s="85">
        <v>15</v>
      </c>
      <c r="J25" s="36">
        <f t="shared" si="0"/>
        <v>140250</v>
      </c>
      <c r="K25" s="28"/>
      <c r="L25" s="29"/>
      <c r="M25" s="29">
        <f t="shared" si="2"/>
        <v>12</v>
      </c>
      <c r="N25" s="95">
        <v>2</v>
      </c>
      <c r="O25" s="29">
        <f t="shared" si="3"/>
        <v>28</v>
      </c>
      <c r="P25" s="30"/>
      <c r="Q25" s="31"/>
      <c r="R25" s="33"/>
    </row>
    <row r="26" spans="2:18" ht="15">
      <c r="B26" s="37"/>
      <c r="C26" s="87"/>
      <c r="D26" s="89"/>
      <c r="E26" s="89"/>
      <c r="F26" s="95"/>
      <c r="G26" s="76"/>
      <c r="H26" s="36"/>
      <c r="I26" s="85"/>
      <c r="J26" s="36"/>
      <c r="K26" s="28"/>
      <c r="L26" s="29"/>
      <c r="M26" s="29"/>
      <c r="N26" s="86"/>
      <c r="O26" s="29"/>
      <c r="P26" s="30"/>
      <c r="Q26" s="31"/>
      <c r="R26" s="33"/>
    </row>
    <row r="27" spans="2:18" ht="15.75" thickBot="1">
      <c r="B27" s="37"/>
      <c r="C27" s="92"/>
      <c r="D27" s="93"/>
      <c r="E27" s="93"/>
      <c r="F27" s="96"/>
      <c r="G27" s="76"/>
      <c r="H27" s="36"/>
      <c r="I27" s="85"/>
      <c r="J27" s="90"/>
      <c r="K27" s="28"/>
      <c r="L27" s="29"/>
      <c r="M27" s="29"/>
      <c r="N27" s="86"/>
      <c r="O27" s="29"/>
      <c r="P27" s="30"/>
      <c r="Q27" s="31"/>
      <c r="R27" s="33"/>
    </row>
    <row r="28" spans="2:10" ht="15">
      <c r="B28" s="63" t="s">
        <v>17</v>
      </c>
      <c r="C28" s="91"/>
      <c r="D28" s="45"/>
      <c r="E28" s="45"/>
      <c r="F28" s="76"/>
      <c r="G28" s="65" t="s">
        <v>3</v>
      </c>
      <c r="H28" s="66"/>
      <c r="I28" s="67"/>
      <c r="J28" s="75">
        <f>SUM(J11:J27)</f>
        <v>511792.82</v>
      </c>
    </row>
    <row r="29" spans="2:10" ht="15">
      <c r="B29" s="68"/>
      <c r="C29" s="69"/>
      <c r="D29" s="70"/>
      <c r="E29" s="45"/>
      <c r="F29" s="71"/>
      <c r="G29" s="72" t="s">
        <v>13</v>
      </c>
      <c r="H29" s="73"/>
      <c r="I29" s="74"/>
      <c r="J29" s="75">
        <f>J28*I29</f>
        <v>0</v>
      </c>
    </row>
    <row r="30" spans="2:10" ht="15">
      <c r="B30" s="44"/>
      <c r="C30" s="45"/>
      <c r="D30" s="45"/>
      <c r="E30" s="45"/>
      <c r="F30" s="76"/>
      <c r="G30" s="77" t="s">
        <v>4</v>
      </c>
      <c r="H30" s="69"/>
      <c r="I30" s="78"/>
      <c r="J30" s="75">
        <f>J28-J29</f>
        <v>511792.82</v>
      </c>
    </row>
    <row r="31" spans="2:10" ht="15">
      <c r="B31" s="44"/>
      <c r="C31" s="45"/>
      <c r="D31" s="45"/>
      <c r="E31" s="45"/>
      <c r="F31" s="71"/>
      <c r="G31" s="72">
        <v>0.19</v>
      </c>
      <c r="H31" s="73"/>
      <c r="I31" s="74">
        <v>0.19</v>
      </c>
      <c r="J31" s="75">
        <f>J30*I31</f>
        <v>97240.6358</v>
      </c>
    </row>
    <row r="32" spans="2:10" ht="15.75" thickBot="1">
      <c r="B32" s="52"/>
      <c r="C32" s="53"/>
      <c r="D32" s="53"/>
      <c r="E32" s="53"/>
      <c r="F32" s="79"/>
      <c r="G32" s="80" t="s">
        <v>2</v>
      </c>
      <c r="H32" s="81"/>
      <c r="I32" s="82"/>
      <c r="J32" s="83">
        <f>J30+J31</f>
        <v>609033.4558</v>
      </c>
    </row>
  </sheetData>
  <sheetProtection formatCells="0"/>
  <mergeCells count="14">
    <mergeCell ref="C23:E23"/>
    <mergeCell ref="C24:E24"/>
    <mergeCell ref="E5:J5"/>
    <mergeCell ref="F6:H6"/>
    <mergeCell ref="F7:H7"/>
    <mergeCell ref="F8:H8"/>
    <mergeCell ref="C15:E15"/>
    <mergeCell ref="C12:E12"/>
    <mergeCell ref="C13:E13"/>
    <mergeCell ref="C10:E10"/>
    <mergeCell ref="C11:E11"/>
    <mergeCell ref="B8:C8"/>
    <mergeCell ref="C21:E21"/>
    <mergeCell ref="C22:E22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4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4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Jaime</cp:lastModifiedBy>
  <cp:lastPrinted>2014-10-09T19:29:22Z</cp:lastPrinted>
  <dcterms:created xsi:type="dcterms:W3CDTF">2013-07-12T05:01:37Z</dcterms:created>
  <dcterms:modified xsi:type="dcterms:W3CDTF">2014-10-10T12:54:42Z</dcterms:modified>
  <cp:category/>
  <cp:version/>
  <cp:contentType/>
  <cp:contentStatus/>
</cp:coreProperties>
</file>