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944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<sst xmlns="http://schemas.openxmlformats.org/spreadsheetml/2006/main" count="841" uniqueCount="607">
  <si>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</si>
  <si>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</si>
  <si>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</si>
  <si>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</si>
  <si>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</si>
  <si>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</si>
  <si>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</si>
  <si>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</si>
  <si>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</si>
  <si>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</si>
  <si>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</si>
  <si>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</si>
  <si>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</si>
  <si>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</si>
  <si>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</si>
  <si>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</si>
  <si>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</si>
  <si>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</si>
  <si>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</si>
  <si>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</si>
  <si>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</si>
  <si>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</si>
  <si>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</si>
  <si>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</si>
  <si>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</si>
  <si>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</si>
  <si>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</si>
  <si>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</si>
  <si>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</si>
  <si>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</si>
  <si>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</si>
  <si>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</si>
  <si>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</si>
  <si>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</si>
  <si>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</si>
  <si>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</si>
  <si>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</si>
  <si>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</si>
  <si>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</si>
  <si>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</si>
  <si>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</si>
  <si>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</si>
  <si>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</si>
  <si>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</si>
  <si>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</si>
  <si>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</si>
  <si>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</si>
  <si>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</si>
  <si>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</si>
  <si>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</si>
  <si>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</si>
  <si>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</si>
  <si>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</si>
  <si>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</si>
  <si>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</si>
  <si>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</si>
  <si>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</si>
  <si>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</si>
  <si>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</si>
  <si>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</si>
  <si>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</si>
  <si>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</si>
  <si>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</si>
  <si>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</si>
  <si>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</si>
  <si>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</si>
  <si>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</si>
  <si>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</si>
  <si>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</si>
  <si>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</si>
  <si>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</si>
  <si>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</si>
  <si>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</si>
  <si>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</si>
  <si>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</si>
  <si>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</si>
  <si>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</si>
  <si>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</si>
  <si>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</si>
  <si>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</si>
  <si>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</si>
  <si>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</si>
  <si>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</si>
  <si>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</si>
  <si>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</si>
  <si>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</si>
  <si>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</si>
  <si>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</si>
  <si>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</si>
  <si>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</si>
  <si>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</si>
  <si>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</si>
  <si>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</si>
  <si>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</si>
  <si>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</si>
  <si>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</si>
  <si>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</si>
  <si>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</si>
  <si>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</si>
  <si>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</si>
  <si>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</si>
  <si>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</si>
  <si>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</si>
  <si>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</si>
  <si>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</si>
  <si>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</si>
  <si>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</si>
  <si>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</si>
  <si>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</si>
  <si>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</si>
  <si>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</si>
  <si>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</si>
  <si>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</si>
  <si>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</si>
  <si>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</si>
  <si>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</si>
  <si>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</si>
  <si>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</si>
  <si>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</si>
  <si>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</si>
  <si>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</si>
  <si>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</si>
  <si>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</si>
  <si>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</si>
  <si>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</si>
  <si>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</si>
  <si>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</si>
  <si>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</si>
  <si>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</si>
  <si>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</si>
  <si>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</si>
  <si>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</si>
  <si>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</si>
  <si>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</si>
  <si>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</si>
  <si>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</si>
  <si>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</si>
  <si>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</si>
  <si>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</si>
  <si>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</si>
  <si>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</si>
  <si>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</si>
  <si>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</si>
  <si>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</si>
  <si>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</si>
  <si>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</si>
  <si>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</si>
  <si>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</si>
  <si>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</si>
  <si>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</si>
  <si>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</si>
  <si>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</si>
  <si>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</si>
  <si>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</si>
  <si>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</si>
  <si>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</si>
  <si>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</si>
  <si>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</si>
  <si>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</si>
  <si>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</si>
  <si>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</si>
  <si>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</si>
  <si>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</si>
  <si>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</si>
  <si>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</si>
  <si>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</si>
  <si>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</si>
  <si>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</si>
  <si>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</si>
  <si>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</si>
  <si>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</si>
  <si>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</si>
  <si>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</si>
  <si>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</si>
  <si>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</si>
  <si>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</si>
  <si>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</si>
  <si>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</si>
  <si>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</si>
  <si>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</si>
  <si>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</si>
  <si>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</si>
  <si>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</si>
  <si>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</si>
  <si>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</si>
  <si>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</si>
  <si>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</si>
  <si>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</si>
  <si>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</si>
  <si>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</si>
  <si>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</si>
  <si>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</si>
  <si>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</si>
  <si>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</si>
  <si>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</si>
  <si>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</si>
  <si>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</si>
  <si>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</si>
  <si>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</si>
  <si>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</si>
  <si>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</si>
  <si>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</si>
  <si>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</si>
  <si>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</si>
  <si>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</si>
  <si>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</si>
  <si>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</si>
  <si>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</si>
  <si>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</si>
  <si>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</si>
  <si>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</si>
  <si>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</si>
  <si>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</si>
  <si>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</si>
  <si>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</si>
  <si>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</si>
  <si>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</si>
  <si>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</si>
  <si>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</si>
  <si>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</si>
  <si>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</si>
  <si>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</si>
  <si>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</si>
  <si>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</si>
  <si>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</si>
  <si>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</si>
  <si>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</si>
  <si>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</si>
  <si>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</si>
  <si>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</si>
  <si>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</si>
  <si>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</si>
  <si>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</si>
  <si>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</si>
  <si>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</si>
  <si>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</si>
  <si>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</si>
  <si>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</si>
  <si>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</si>
  <si>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</si>
  <si>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</si>
  <si>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</si>
  <si>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</si>
  <si>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</si>
  <si>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</si>
  <si>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</si>
  <si>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</si>
  <si>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</si>
  <si>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</si>
  <si>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</si>
  <si>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</si>
  <si>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</si>
  <si>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</si>
  <si>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</si>
  <si>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</si>
  <si>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</si>
  <si>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</si>
  <si>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</si>
  <si>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</si>
  <si>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</si>
  <si>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</si>
  <si>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</si>
  <si>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</si>
  <si>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</si>
  <si>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</si>
  <si>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</si>
  <si>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</si>
  <si>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</si>
  <si>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</si>
  <si>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</si>
  <si>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</si>
  <si>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</si>
  <si>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</si>
  <si>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</si>
  <si>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</si>
  <si>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</si>
  <si>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</si>
  <si>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</si>
  <si>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</si>
  <si>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</si>
  <si>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</si>
  <si>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</si>
  <si>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</si>
  <si>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</si>
  <si>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</si>
  <si>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</si>
  <si>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</si>
  <si>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</si>
  <si>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</si>
  <si>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</si>
  <si>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</si>
  <si>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</si>
  <si>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</si>
  <si>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</si>
  <si>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</si>
  <si>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</si>
  <si>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</si>
  <si>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</si>
  <si>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</si>
  <si>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</si>
  <si>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</si>
  <si>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</si>
  <si>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</si>
  <si>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</si>
  <si>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</si>
  <si>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</si>
  <si>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</si>
  <si>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</si>
  <si>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</si>
  <si>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</si>
  <si>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</si>
  <si>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</si>
  <si>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</si>
  <si>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</si>
  <si>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</si>
  <si>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</si>
  <si>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</si>
  <si>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</si>
  <si>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</si>
  <si>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</si>
  <si>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</si>
  <si>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</si>
  <si>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</si>
  <si>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</si>
  <si>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</si>
  <si>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</si>
  <si>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</si>
  <si>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</si>
  <si>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</si>
  <si>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</si>
  <si>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</si>
  <si>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</si>
  <si>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</si>
  <si>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</si>
  <si>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</si>
  <si>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</si>
  <si>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</si>
  <si>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</si>
  <si>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</si>
  <si>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</si>
  <si>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</si>
  <si>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</si>
  <si>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</si>
  <si>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</si>
  <si>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</si>
  <si>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</si>
  <si>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</si>
  <si>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</si>
  <si>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</si>
  <si>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</si>
  <si>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</si>
  <si>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</si>
  <si>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</si>
  <si>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</si>
  <si>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</si>
  <si>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</si>
  <si>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</si>
  <si>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</si>
  <si>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</si>
  <si>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</si>
  <si>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</si>
  <si>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</si>
  <si>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</si>
  <si>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</si>
  <si>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</si>
  <si>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</si>
  <si>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</si>
  <si>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</si>
  <si>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</si>
  <si>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</si>
  <si>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</si>
  <si>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</si>
  <si>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</si>
  <si>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</si>
  <si>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</si>
  <si>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</si>
  <si>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</si>
  <si>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</si>
  <si>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</si>
  <si>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</si>
  <si>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</si>
  <si>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</si>
  <si>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</si>
  <si>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</si>
  <si>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</si>
  <si>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</si>
  <si>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</si>
  <si>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</si>
  <si>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</si>
  <si>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</si>
  <si>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</si>
  <si>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</si>
  <si>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</si>
  <si>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</si>
  <si>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</si>
  <si>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</si>
  <si>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</si>
  <si>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</si>
  <si>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</si>
  <si>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</si>
  <si>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</si>
  <si>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</si>
  <si>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</si>
  <si>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</si>
  <si>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</si>
  <si>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</si>
  <si>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</si>
  <si>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</si>
  <si>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</si>
  <si>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</si>
  <si>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</si>
  <si>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</si>
  <si>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</si>
  <si>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</si>
  <si>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</si>
  <si>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</si>
  <si>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</si>
  <si>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</si>
  <si>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</si>
  <si>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</si>
  <si>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</si>
  <si>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</si>
  <si>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</si>
  <si>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</si>
  <si>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</si>
  <si>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</si>
  <si>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</si>
  <si>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</si>
  <si>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</si>
  <si>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</si>
  <si>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</si>
  <si>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</si>
  <si>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</si>
  <si>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</si>
  <si>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</si>
  <si>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</si>
  <si>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</si>
  <si>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</si>
  <si>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</si>
  <si>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</si>
  <si>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</si>
  <si>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</si>
  <si>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</si>
  <si>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</si>
  <si>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</si>
  <si>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</si>
  <si>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</si>
  <si>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</si>
  <si>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</si>
  <si>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</si>
  <si>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</si>
  <si>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</si>
  <si>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</si>
  <si>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</si>
  <si>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</si>
  <si>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</si>
  <si>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</si>
  <si>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</si>
  <si>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</si>
  <si>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</si>
  <si>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</si>
  <si>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</si>
  <si>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</si>
  <si>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</si>
  <si>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</si>
  <si>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</si>
  <si>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</si>
  <si>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</si>
  <si>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</si>
  <si>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</si>
  <si>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</si>
  <si>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</si>
  <si>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</si>
  <si>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</si>
  <si>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</si>
  <si>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</si>
  <si>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</si>
  <si>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</si>
  <si>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</si>
  <si>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</si>
  <si>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</si>
  <si>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</si>
  <si>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</si>
  <si>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</si>
  <si>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</si>
  <si>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</si>
  <si>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</si>
  <si>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</si>
  <si>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</si>
  <si>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</si>
  <si>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</si>
  <si>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</si>
  <si>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</si>
  <si>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</si>
  <si>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</si>
  <si>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</si>
  <si>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</si>
  <si>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</si>
  <si>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</si>
  <si>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</si>
  <si>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</si>
  <si>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</si>
  <si>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</si>
  <si>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</si>
  <si>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</si>
  <si>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</si>
  <si>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</si>
  <si>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</si>
  <si>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</si>
  <si>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</si>
  <si>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</si>
  <si>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</si>
  <si>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</si>
  <si>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</si>
  <si>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</si>
  <si>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</si>
  <si>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</si>
  <si>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</si>
  <si>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</si>
  <si>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</si>
  <si>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</si>
  <si>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</si>
  <si>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</si>
  <si>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</si>
  <si>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</si>
  <si>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</si>
  <si>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</si>
  <si>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</si>
  <si>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</si>
  <si>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</si>
  <si>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</si>
  <si>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</si>
  <si>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</si>
  <si>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</si>
  <si>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</si>
  <si>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</si>
  <si>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</si>
  <si>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</si>
  <si>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</si>
  <si>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</si>
  <si>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</si>
  <si>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</si>
  <si>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</si>
  <si>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</si>
  <si>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</si>
  <si>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</si>
  <si>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</si>
  <si>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</si>
  <si>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</si>
  <si>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</si>
  <si>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</si>
  <si>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</si>
  <si>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</si>
  <si>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</si>
  <si>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</si>
  <si>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</si>
  <si>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</si>
  <si>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</si>
  <si>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</si>
  <si>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</si>
  <si>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</si>
  <si>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</si>
  <si>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</si>
  <si>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</si>
  <si>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</si>
  <si>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</si>
  <si>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</si>
  <si>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</si>
  <si>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</si>
  <si>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</si>
  <si>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</si>
  <si>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</si>
  <si>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</si>
  <si>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</si>
  <si>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</si>
  <si>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</si>
  <si>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</si>
  <si>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</si>
  <si>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</si>
  <si>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</si>
  <si>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</si>
  <si>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</si>
  <si>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</si>
  <si>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</si>
  <si>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</si>
  <si>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</si>
  <si>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</si>
  <si>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</si>
  <si>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</si>
  <si>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</si>
  <si>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</si>
  <si>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</si>
  <si>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</si>
  <si>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</si>
  <si>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</si>
  <si>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</si>
  <si>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</si>
  <si>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</si>
  <si>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</si>
  <si>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</si>
  <si>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</si>
  <si>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76.187.800-k</t>
  </si>
  <si>
    <t>IPSELECTRONICA</t>
  </si>
  <si>
    <t>German Valdes</t>
  </si>
  <si>
    <t xml:space="preserve">Flange 11/2" inox 316 ANSI </t>
  </si>
  <si>
    <t>ayagon</t>
  </si>
  <si>
    <t>Codo 11/2" inox 316 ANSi sch40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</si>
</sst>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26" fillId="33" borderId="26" xfId="0" applyNumberFormat="1" applyFont="1" applyFill="1" applyBorder="1" applyAlignment="1" applyProtection="1">
      <alignment horizontal="center"/>
      <protection locked="0"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26" fillId="33" borderId="26" xfId="0" applyFont="1" applyFill="1" applyBorder="1" applyAlignment="1" applyProtection="1">
      <alignment horizontal="center"/>
      <protection locked="0"/>
    </xf>
    <xf numFmtId="0" fontId="26" fillId="33" borderId="26" xfId="0" applyFont="1" applyFill="1" applyBorder="1" applyAlignment="1" applyProtection="1">
      <alignment/>
      <protection locked="0"/>
    </xf>
    <xf numFmtId="166" fontId="26" fillId="33" borderId="26" xfId="0" applyNumberFormat="1" applyFont="1" applyFill="1" applyBorder="1" applyAlignment="1" applyProtection="1">
      <alignment horizontal="center"/>
      <protection/>
    </xf>
    <xf numFmtId="166" fontId="26" fillId="33" borderId="26" xfId="0" applyNumberFormat="1" applyFont="1" applyFill="1" applyBorder="1" applyAlignment="1" applyProtection="1">
      <alignment horizontal="center"/>
      <protection locked="0"/>
    </xf>
    <xf numFmtId="166" fontId="26" fillId="33" borderId="15" xfId="0" applyNumberFormat="1" applyFont="1" applyFill="1" applyBorder="1" applyAlignment="1" applyProtection="1">
      <alignment horizontal="center"/>
      <protection/>
    </xf>
    <xf numFmtId="0" fontId="27" fillId="0" borderId="0" xfId="0" applyFont="1" applyAlignment="1">
      <alignment/>
    </xf>
    <xf numFmtId="0" fontId="55" fillId="33" borderId="26" xfId="0" applyNumberFormat="1" applyFont="1" applyFill="1" applyBorder="1" applyAlignment="1" applyProtection="1">
      <alignment horizontal="center"/>
      <protection locked="0"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2013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1" t="s">
        <v>6</v>
      </c>
      <c r="C4" s="82"/>
      <c r="D4" s="83" t="s">
        <v>601</v>
      </c>
      <c r="E4" s="82" t="s">
        <v>12</v>
      </c>
      <c r="F4" s="84"/>
      <c r="G4" s="84"/>
      <c r="H4" s="85"/>
      <c r="I4" s="82" t="s">
        <v>9</v>
      </c>
      <c r="J4" s="86">
        <f>VLOOKUP(D4,CLIENTES,10,FALSE)</f>
        <v>0</v>
      </c>
      <c r="K4" s="20"/>
    </row>
    <row r="5" spans="2:11" ht="15">
      <c r="B5" s="87"/>
      <c r="C5" s="88"/>
      <c r="D5" s="89"/>
      <c r="E5" s="129">
        <f>VLOOKUP(D4,CLIENTES,4,FALSE)</f>
        <v>0</v>
      </c>
      <c r="F5" s="129"/>
      <c r="G5" s="129"/>
      <c r="H5" s="129"/>
      <c r="I5" s="129"/>
      <c r="J5" s="130"/>
      <c r="K5" s="20"/>
    </row>
    <row r="6" spans="2:10" ht="17.25" customHeight="1">
      <c r="B6" s="87" t="s">
        <v>27</v>
      </c>
      <c r="C6" s="88"/>
      <c r="D6" s="90" t="str">
        <f>VLOOKUP(D4,CLIENTES,2,FALSE)</f>
        <v>IPSELECTRONICA</v>
      </c>
      <c r="E6" s="88" t="s">
        <v>7</v>
      </c>
      <c r="F6" s="129">
        <f>VLOOKUP(D4,CLIENTES,5,FALSE)</f>
        <v>0</v>
      </c>
      <c r="G6" s="129"/>
      <c r="H6" s="129"/>
      <c r="I6" s="91">
        <f>VLOOKUP(D4,CLIENTES,11,FALSE)</f>
        <v>0</v>
      </c>
      <c r="J6" s="92"/>
    </row>
    <row r="7" spans="2:10" ht="15">
      <c r="B7" s="87" t="s">
        <v>25</v>
      </c>
      <c r="C7" s="88"/>
      <c r="D7" s="90">
        <f>VLOOKUP(D4,CLIENTES,3,FALSE)</f>
        <v>0</v>
      </c>
      <c r="E7" s="88" t="s">
        <v>8</v>
      </c>
      <c r="F7" s="129">
        <f>VLOOKUP(D4,CLIENTES,6,FALSE)</f>
        <v>0</v>
      </c>
      <c r="G7" s="129"/>
      <c r="H7" s="129"/>
      <c r="I7" s="88" t="s">
        <v>26</v>
      </c>
      <c r="J7" s="93" t="str">
        <f>VLOOKUP(D4,CLIENTES,8,FALSE)</f>
        <v>German Valdes</v>
      </c>
    </row>
    <row r="8" spans="2:12" ht="15.75" thickBot="1">
      <c r="B8" s="127" t="s">
        <v>28</v>
      </c>
      <c r="C8" s="128"/>
      <c r="D8" s="90">
        <f>VLOOKUP(D4,CLIENTES,7,FALSE)</f>
        <v>0</v>
      </c>
      <c r="E8" s="88" t="s">
        <v>11</v>
      </c>
      <c r="F8" s="129">
        <f>VLOOKUP(D4,CLIENTES,12,FALSE)</f>
        <v>0</v>
      </c>
      <c r="G8" s="129"/>
      <c r="H8" s="129"/>
      <c r="I8" s="88" t="s">
        <v>14</v>
      </c>
      <c r="J8" s="94">
        <f ca="1">TODAY()</f>
        <v>41914</v>
      </c>
      <c r="K8" s="20"/>
      <c r="L8" s="20"/>
    </row>
    <row r="9" spans="2:18" ht="16.5" thickBot="1" thickTop="1">
      <c r="B9" s="95"/>
      <c r="C9" s="96"/>
      <c r="D9" s="97"/>
      <c r="E9" s="96"/>
      <c r="F9" s="97"/>
      <c r="G9" s="97"/>
      <c r="H9" s="97"/>
      <c r="I9" s="96"/>
      <c r="J9" s="98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99" t="s">
        <v>1</v>
      </c>
      <c r="C10" s="121" t="s">
        <v>24</v>
      </c>
      <c r="D10" s="122"/>
      <c r="E10" s="123"/>
      <c r="F10" s="100" t="s">
        <v>0</v>
      </c>
      <c r="G10" s="101" t="s">
        <v>23</v>
      </c>
      <c r="H10" s="101" t="s">
        <v>15</v>
      </c>
      <c r="I10" s="102" t="s">
        <v>13</v>
      </c>
      <c r="J10" s="103" t="s">
        <v>2</v>
      </c>
      <c r="K10" s="24" t="s">
        <v>18</v>
      </c>
      <c r="L10" s="25"/>
      <c r="M10" s="25" t="s">
        <v>605</v>
      </c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4">
        <v>1</v>
      </c>
      <c r="C11" s="124" t="s">
        <v>606</v>
      </c>
      <c r="D11" s="125"/>
      <c r="E11" s="126"/>
      <c r="F11" s="105">
        <v>14</v>
      </c>
      <c r="G11" s="106" t="s">
        <v>23</v>
      </c>
      <c r="H11" s="107">
        <f>VLOOKUP(B11,COTIZADO,8,FALSE)</f>
        <v>6439.5</v>
      </c>
      <c r="I11" s="108">
        <v>0</v>
      </c>
      <c r="J11" s="109">
        <f aca="true" t="shared" si="0" ref="J11:J28">F11*H11*(1-I11/100)</f>
        <v>90153</v>
      </c>
      <c r="K11" s="28">
        <v>1</v>
      </c>
      <c r="L11" s="29">
        <v>4770</v>
      </c>
      <c r="M11" s="29">
        <f>L11*(1-0.1)</f>
        <v>4293</v>
      </c>
      <c r="N11" s="29"/>
      <c r="O11" s="29"/>
      <c r="P11" s="30">
        <v>1.5</v>
      </c>
      <c r="Q11" s="31">
        <f>M11</f>
        <v>4293</v>
      </c>
      <c r="R11" s="35">
        <f>Q11*P11</f>
        <v>6439.5</v>
      </c>
    </row>
    <row r="12" spans="2:18" ht="15">
      <c r="B12" s="110">
        <v>2</v>
      </c>
      <c r="C12" s="111" t="s">
        <v>604</v>
      </c>
      <c r="D12" s="112"/>
      <c r="E12" s="113"/>
      <c r="F12" s="114">
        <v>6</v>
      </c>
      <c r="G12" s="115" t="s">
        <v>23</v>
      </c>
      <c r="H12" s="116">
        <f aca="true" t="shared" si="1" ref="H12:H28">VLOOKUP(B12,COTIZADO,8,FALSE)</f>
        <v>16313.400000000001</v>
      </c>
      <c r="I12" s="117">
        <v>0</v>
      </c>
      <c r="J12" s="118">
        <f t="shared" si="0"/>
        <v>97880.40000000001</v>
      </c>
      <c r="K12" s="28">
        <v>2</v>
      </c>
      <c r="L12" s="29">
        <v>12084</v>
      </c>
      <c r="M12" s="29">
        <f>L12*(1-0.1)</f>
        <v>10875.6</v>
      </c>
      <c r="N12" s="29"/>
      <c r="O12" s="29"/>
      <c r="P12" s="30">
        <v>1.5</v>
      </c>
      <c r="Q12" s="31">
        <f>M12</f>
        <v>10875.6</v>
      </c>
      <c r="R12" s="35">
        <f aca="true" t="shared" si="2" ref="R12:R28">Q12*P12</f>
        <v>16313.400000000001</v>
      </c>
    </row>
    <row r="13" spans="2:18" ht="15">
      <c r="B13" s="120">
        <v>3</v>
      </c>
      <c r="C13" s="111"/>
      <c r="D13" s="119"/>
      <c r="E13" s="113"/>
      <c r="F13" s="114"/>
      <c r="G13" s="115"/>
      <c r="H13" s="116">
        <f t="shared" si="1"/>
        <v>0</v>
      </c>
      <c r="I13" s="117">
        <v>0</v>
      </c>
      <c r="J13" s="118">
        <f t="shared" si="0"/>
        <v>0</v>
      </c>
      <c r="K13" s="28">
        <v>3</v>
      </c>
      <c r="L13" s="29"/>
      <c r="M13" s="29"/>
      <c r="N13" s="29"/>
      <c r="O13" s="29"/>
      <c r="P13" s="30">
        <v>1.5</v>
      </c>
      <c r="Q13" s="31">
        <f>+M13</f>
        <v>0</v>
      </c>
      <c r="R13" s="35">
        <f t="shared" si="2"/>
        <v>0</v>
      </c>
    </row>
    <row r="14" spans="2:18" ht="15">
      <c r="B14" s="120">
        <v>4</v>
      </c>
      <c r="C14" s="111"/>
      <c r="D14" s="112"/>
      <c r="E14" s="113"/>
      <c r="F14" s="114"/>
      <c r="G14" s="115"/>
      <c r="H14" s="116">
        <f t="shared" si="1"/>
        <v>0</v>
      </c>
      <c r="I14" s="117">
        <v>0</v>
      </c>
      <c r="J14" s="118">
        <f t="shared" si="0"/>
        <v>0</v>
      </c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2"/>
        <v>0</v>
      </c>
    </row>
    <row r="15" spans="2:18" ht="15">
      <c r="B15" s="120">
        <v>5</v>
      </c>
      <c r="C15" s="111"/>
      <c r="D15" s="112"/>
      <c r="E15" s="113"/>
      <c r="F15" s="114"/>
      <c r="G15" s="115"/>
      <c r="H15" s="116">
        <f t="shared" si="1"/>
        <v>0</v>
      </c>
      <c r="I15" s="117">
        <v>0</v>
      </c>
      <c r="J15" s="118">
        <f t="shared" si="0"/>
        <v>0</v>
      </c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2"/>
        <v>0</v>
      </c>
    </row>
    <row r="16" spans="2:18" ht="15">
      <c r="B16" s="120">
        <v>6</v>
      </c>
      <c r="C16" s="111"/>
      <c r="D16" s="119"/>
      <c r="E16" s="119"/>
      <c r="F16" s="114"/>
      <c r="G16" s="115"/>
      <c r="H16" s="116">
        <f t="shared" si="1"/>
        <v>0</v>
      </c>
      <c r="I16" s="117">
        <v>0</v>
      </c>
      <c r="J16" s="118">
        <f t="shared" si="0"/>
        <v>0</v>
      </c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2"/>
        <v>0</v>
      </c>
    </row>
    <row r="17" spans="2:18" ht="15">
      <c r="B17" s="120">
        <v>7</v>
      </c>
      <c r="C17" s="119"/>
      <c r="D17" s="112"/>
      <c r="E17" s="113"/>
      <c r="F17" s="114"/>
      <c r="G17" s="115"/>
      <c r="H17" s="116">
        <f t="shared" si="1"/>
        <v>0</v>
      </c>
      <c r="I17" s="117">
        <v>0</v>
      </c>
      <c r="J17" s="118">
        <f t="shared" si="0"/>
        <v>0</v>
      </c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2"/>
        <v>0</v>
      </c>
    </row>
    <row r="18" spans="2:18" ht="15">
      <c r="B18" s="120">
        <v>8</v>
      </c>
      <c r="C18" s="42"/>
      <c r="D18" s="43"/>
      <c r="E18" s="44"/>
      <c r="F18" s="45"/>
      <c r="G18" s="46"/>
      <c r="H18" s="74">
        <f t="shared" si="1"/>
        <v>0</v>
      </c>
      <c r="I18" s="75">
        <v>0</v>
      </c>
      <c r="J18" s="76">
        <f t="shared" si="0"/>
        <v>0</v>
      </c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120">
        <v>9</v>
      </c>
      <c r="C19" s="42"/>
      <c r="D19" s="43"/>
      <c r="E19" s="44"/>
      <c r="F19" s="45"/>
      <c r="G19" s="46"/>
      <c r="H19" s="74">
        <f t="shared" si="1"/>
        <v>0</v>
      </c>
      <c r="I19" s="75">
        <v>0</v>
      </c>
      <c r="J19" s="76">
        <f t="shared" si="0"/>
        <v>0</v>
      </c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120">
        <v>10</v>
      </c>
      <c r="C20" s="42"/>
      <c r="D20" s="43"/>
      <c r="E20" s="44"/>
      <c r="F20" s="45"/>
      <c r="G20" s="46"/>
      <c r="H20" s="74">
        <f t="shared" si="1"/>
        <v>0</v>
      </c>
      <c r="I20" s="75">
        <v>0</v>
      </c>
      <c r="J20" s="76">
        <f t="shared" si="0"/>
        <v>0</v>
      </c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120">
        <v>11</v>
      </c>
      <c r="C21" s="42"/>
      <c r="D21" s="43"/>
      <c r="E21" s="44"/>
      <c r="F21" s="45"/>
      <c r="G21" s="46"/>
      <c r="H21" s="74">
        <f t="shared" si="1"/>
        <v>0</v>
      </c>
      <c r="I21" s="75">
        <v>0</v>
      </c>
      <c r="J21" s="7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120">
        <v>12</v>
      </c>
      <c r="C22" s="42"/>
      <c r="D22" s="43"/>
      <c r="E22" s="44"/>
      <c r="F22" s="45"/>
      <c r="G22" s="46"/>
      <c r="H22" s="74">
        <f t="shared" si="1"/>
        <v>0</v>
      </c>
      <c r="I22" s="75">
        <v>0</v>
      </c>
      <c r="J22" s="7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120">
        <v>13</v>
      </c>
      <c r="C23" s="42"/>
      <c r="D23" s="43"/>
      <c r="E23" s="44"/>
      <c r="F23" s="45"/>
      <c r="G23" s="46"/>
      <c r="H23" s="74">
        <f t="shared" si="1"/>
        <v>0</v>
      </c>
      <c r="I23" s="75">
        <v>0</v>
      </c>
      <c r="J23" s="7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120">
        <v>14</v>
      </c>
      <c r="C24" s="42"/>
      <c r="D24" s="43"/>
      <c r="E24" s="44"/>
      <c r="F24" s="45"/>
      <c r="G24" s="46"/>
      <c r="H24" s="74">
        <f t="shared" si="1"/>
        <v>0</v>
      </c>
      <c r="I24" s="75">
        <v>0</v>
      </c>
      <c r="J24" s="7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120">
        <v>15</v>
      </c>
      <c r="C25" s="42"/>
      <c r="D25" s="43"/>
      <c r="E25" s="44"/>
      <c r="F25" s="45"/>
      <c r="G25" s="46"/>
      <c r="H25" s="74">
        <f t="shared" si="1"/>
        <v>0</v>
      </c>
      <c r="I25" s="75">
        <v>0</v>
      </c>
      <c r="J25" s="7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120">
        <v>16</v>
      </c>
      <c r="C26" s="42"/>
      <c r="D26" s="43"/>
      <c r="E26" s="44"/>
      <c r="F26" s="45"/>
      <c r="G26" s="46"/>
      <c r="H26" s="74">
        <f t="shared" si="1"/>
        <v>0</v>
      </c>
      <c r="I26" s="75">
        <v>0</v>
      </c>
      <c r="J26" s="7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120">
        <v>17</v>
      </c>
      <c r="C27" s="42"/>
      <c r="D27" s="43"/>
      <c r="E27" s="44"/>
      <c r="F27" s="45"/>
      <c r="G27" s="46"/>
      <c r="H27" s="74">
        <f t="shared" si="1"/>
        <v>0</v>
      </c>
      <c r="I27" s="75">
        <v>0</v>
      </c>
      <c r="J27" s="7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120">
        <v>18</v>
      </c>
      <c r="C28" s="47"/>
      <c r="D28" s="48"/>
      <c r="E28" s="49"/>
      <c r="F28" s="45"/>
      <c r="G28" s="46"/>
      <c r="H28" s="77">
        <f t="shared" si="1"/>
        <v>0</v>
      </c>
      <c r="I28" s="78">
        <v>0</v>
      </c>
      <c r="J28" s="7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50" t="s">
        <v>17</v>
      </c>
      <c r="C29" s="51"/>
      <c r="D29" s="37"/>
      <c r="E29" s="37"/>
      <c r="F29" s="52"/>
      <c r="G29" s="53" t="s">
        <v>3</v>
      </c>
      <c r="H29" s="54"/>
      <c r="I29" s="55"/>
      <c r="J29" s="56">
        <f>SUM(J11:J28)</f>
        <v>188033.40000000002</v>
      </c>
    </row>
    <row r="30" spans="2:10" ht="15">
      <c r="B30" s="57"/>
      <c r="C30" s="58"/>
      <c r="D30" s="59"/>
      <c r="E30" s="39"/>
      <c r="F30" s="60"/>
      <c r="G30" s="61" t="s">
        <v>13</v>
      </c>
      <c r="H30" s="62"/>
      <c r="I30" s="63"/>
      <c r="J30" s="64">
        <f>J29*I30</f>
        <v>0</v>
      </c>
    </row>
    <row r="31" spans="2:10" ht="15">
      <c r="B31" s="38"/>
      <c r="C31" s="39"/>
      <c r="D31" s="39"/>
      <c r="E31" s="39"/>
      <c r="F31" s="65"/>
      <c r="G31" s="66" t="s">
        <v>4</v>
      </c>
      <c r="H31" s="58"/>
      <c r="I31" s="67"/>
      <c r="J31" s="64">
        <f>J29-J30</f>
        <v>188033.40000000002</v>
      </c>
    </row>
    <row r="32" spans="2:10" ht="15">
      <c r="B32" s="38"/>
      <c r="C32" s="39"/>
      <c r="D32" s="39"/>
      <c r="E32" s="39"/>
      <c r="F32" s="60"/>
      <c r="G32" s="61">
        <v>0.19</v>
      </c>
      <c r="H32" s="62"/>
      <c r="I32" s="63">
        <v>0.19</v>
      </c>
      <c r="J32" s="64">
        <f>J31*I32</f>
        <v>35726.346000000005</v>
      </c>
    </row>
    <row r="33" spans="2:10" ht="15.75" thickBot="1">
      <c r="B33" s="40"/>
      <c r="C33" s="41"/>
      <c r="D33" s="41"/>
      <c r="E33" s="41"/>
      <c r="F33" s="68"/>
      <c r="G33" s="69" t="s">
        <v>2</v>
      </c>
      <c r="H33" s="70"/>
      <c r="I33" s="71"/>
      <c r="J33" s="72">
        <f>J31+J32</f>
        <v>223759.74600000004</v>
      </c>
    </row>
  </sheetData>
  <sheetProtection sheet="1" objects="1" scenarios="1"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0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0" t="s">
        <v>599</v>
      </c>
      <c r="M109" t="s">
        <v>600</v>
      </c>
    </row>
    <row r="110" spans="1:9" ht="15">
      <c r="A110">
        <v>109</v>
      </c>
      <c r="B110" s="36" t="s">
        <v>601</v>
      </c>
      <c r="C110" t="s">
        <v>602</v>
      </c>
      <c r="I110" t="s">
        <v>603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2014-09-30T18:18:06Z</cp:lastPrinted>
  <dcterms:created xsi:type="dcterms:W3CDTF">2013-07-12T05:01:37Z</dcterms:created>
  <dcterms:modified xsi:type="dcterms:W3CDTF">2014-10-02T18:56:14Z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