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944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<sst xmlns="http://schemas.openxmlformats.org/spreadsheetml/2006/main" count="843" uniqueCount="610">
  <si>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</si>
  <si>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</si>
  <si>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</si>
  <si>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</si>
  <si>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</si>
  <si>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</si>
  <si>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</si>
  <si>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</si>
  <si>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</si>
  <si>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</si>
  <si>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</si>
  <si>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</si>
  <si>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</si>
  <si>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</si>
  <si>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</si>
  <si>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</si>
  <si>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</si>
  <si>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</si>
  <si>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</si>
  <si>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</si>
  <si>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</si>
  <si>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</si>
  <si>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</si>
  <si>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</si>
  <si>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</si>
  <si>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</si>
  <si>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</si>
  <si>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</si>
  <si>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</si>
  <si>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</si>
  <si>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</si>
  <si>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</si>
  <si>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</si>
  <si>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</si>
  <si>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</si>
  <si>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</si>
  <si>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</si>
  <si>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</si>
  <si>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</si>
  <si>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</si>
  <si>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</si>
  <si>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</si>
  <si>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</si>
  <si>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</si>
  <si>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</si>
  <si>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</si>
  <si>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</si>
  <si>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</si>
  <si>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</si>
  <si>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</si>
  <si>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</si>
  <si>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</si>
  <si>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</si>
  <si>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</si>
  <si>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</si>
  <si>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</si>
  <si>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</si>
  <si>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</si>
  <si>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</si>
  <si>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</si>
  <si>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</si>
  <si>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</si>
  <si>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</si>
  <si>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</si>
  <si>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</si>
  <si>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</si>
  <si>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</si>
  <si>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</si>
  <si>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</si>
  <si>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</si>
  <si>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</si>
  <si>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</si>
  <si>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</si>
  <si>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</si>
  <si>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</si>
  <si>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</si>
  <si>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</si>
  <si>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</si>
  <si>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</si>
  <si>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</si>
  <si>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</si>
  <si>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</si>
  <si>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</si>
  <si>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</si>
  <si>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</si>
  <si>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</si>
  <si>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</si>
  <si>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</si>
  <si>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</si>
  <si>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</si>
  <si>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</si>
  <si>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</si>
  <si>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</si>
  <si>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</si>
  <si>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</si>
  <si>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</si>
  <si>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</si>
  <si>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</si>
  <si>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</si>
  <si>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</si>
  <si>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</si>
  <si>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</si>
  <si>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</si>
  <si>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</si>
  <si>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</si>
  <si>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</si>
  <si>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</si>
  <si>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</si>
  <si>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</si>
  <si>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</si>
  <si>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</si>
  <si>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</si>
  <si>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</si>
  <si>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</si>
  <si>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</si>
  <si>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</si>
  <si>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</si>
  <si>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</si>
  <si>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</si>
  <si>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</si>
  <si>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</si>
  <si>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</si>
  <si>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</si>
  <si>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</si>
  <si>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</si>
  <si>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</si>
  <si>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</si>
  <si>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</si>
  <si>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</si>
  <si>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</si>
  <si>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</si>
  <si>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</si>
  <si>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</si>
  <si>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</si>
  <si>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</si>
  <si>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</si>
  <si>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</si>
  <si>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</si>
  <si>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</si>
  <si>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</si>
  <si>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</si>
  <si>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</si>
  <si>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</si>
  <si>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</si>
  <si>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</si>
  <si>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</si>
  <si>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</si>
  <si>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</si>
  <si>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</si>
  <si>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</si>
  <si>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</si>
  <si>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</si>
  <si>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</si>
  <si>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</si>
  <si>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</si>
  <si>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</si>
  <si>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</si>
  <si>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</si>
  <si>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</si>
  <si>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</si>
  <si>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</si>
  <si>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</si>
  <si>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</si>
  <si>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</si>
  <si>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</si>
  <si>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</si>
  <si>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</si>
  <si>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</si>
  <si>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</si>
  <si>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</si>
  <si>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</si>
  <si>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</si>
  <si>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</si>
  <si>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</si>
  <si>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</si>
  <si>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</si>
  <si>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</si>
  <si>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</si>
  <si>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</si>
  <si>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</si>
  <si>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</si>
  <si>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</si>
  <si>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</si>
  <si>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</si>
  <si>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</si>
  <si>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</si>
  <si>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</si>
  <si>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</si>
  <si>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</si>
  <si>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</si>
  <si>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</si>
  <si>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</si>
  <si>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</si>
  <si>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</si>
  <si>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</si>
  <si>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</si>
  <si>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</si>
  <si>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</si>
  <si>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</si>
  <si>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</si>
  <si>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</si>
  <si>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</si>
  <si>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</si>
  <si>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</si>
  <si>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</si>
  <si>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</si>
  <si>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</si>
  <si>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</si>
  <si>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</si>
  <si>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</si>
  <si>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</si>
  <si>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</si>
  <si>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</si>
  <si>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</si>
  <si>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</si>
  <si>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</si>
  <si>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</si>
  <si>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</si>
  <si>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</si>
  <si>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</si>
  <si>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</si>
  <si>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</si>
  <si>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</si>
  <si>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</si>
  <si>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</si>
  <si>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</si>
  <si>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</si>
  <si>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</si>
  <si>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</si>
  <si>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</si>
  <si>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</si>
  <si>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</si>
  <si>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</si>
  <si>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</si>
  <si>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</si>
  <si>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</si>
  <si>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</si>
  <si>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</si>
  <si>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</si>
  <si>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</si>
  <si>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</si>
  <si>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</si>
  <si>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</si>
  <si>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</si>
  <si>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</si>
  <si>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</si>
  <si>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</si>
  <si>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</si>
  <si>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</si>
  <si>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</si>
  <si>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</si>
  <si>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</si>
  <si>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</si>
  <si>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</si>
  <si>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</si>
  <si>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</si>
  <si>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</si>
  <si>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</si>
  <si>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</si>
  <si>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</si>
  <si>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</si>
  <si>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</si>
  <si>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</si>
  <si>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</si>
  <si>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</si>
  <si>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</si>
  <si>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</si>
  <si>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</si>
  <si>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</si>
  <si>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</si>
  <si>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</si>
  <si>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</si>
  <si>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</si>
  <si>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</si>
  <si>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</si>
  <si>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</si>
  <si>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</si>
  <si>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</si>
  <si>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</si>
  <si>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</si>
  <si>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</si>
  <si>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</si>
  <si>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</si>
  <si>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</si>
  <si>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</si>
  <si>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</si>
  <si>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</si>
  <si>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</si>
  <si>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</si>
  <si>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</si>
  <si>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</si>
  <si>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</si>
  <si>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</si>
  <si>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</si>
  <si>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</si>
  <si>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</si>
  <si>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</si>
  <si>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</si>
  <si>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</si>
  <si>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</si>
  <si>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</si>
  <si>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</si>
  <si>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</si>
  <si>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</si>
  <si>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</si>
  <si>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</si>
  <si>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</si>
  <si>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</si>
  <si>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</si>
  <si>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</si>
  <si>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</si>
  <si>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</si>
  <si>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</si>
  <si>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</si>
  <si>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</si>
  <si>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</si>
  <si>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</si>
  <si>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</si>
  <si>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</si>
  <si>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</si>
  <si>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</si>
  <si>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</si>
  <si>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</si>
  <si>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</si>
  <si>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</si>
  <si>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</si>
  <si>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</si>
  <si>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</si>
  <si>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</si>
  <si>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</si>
  <si>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</si>
  <si>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</si>
  <si>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</si>
  <si>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</si>
  <si>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</si>
  <si>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</si>
  <si>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</si>
  <si>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</si>
  <si>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</si>
  <si>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</si>
  <si>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</si>
  <si>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</si>
  <si>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</si>
  <si>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</si>
  <si>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</si>
  <si>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</si>
  <si>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</si>
  <si>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</si>
  <si>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</si>
  <si>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</si>
  <si>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</si>
  <si>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</si>
  <si>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</si>
  <si>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</si>
  <si>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</si>
  <si>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</si>
  <si>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</si>
  <si>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</si>
  <si>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</si>
  <si>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</si>
  <si>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</si>
  <si>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</si>
  <si>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</si>
  <si>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</si>
  <si>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</si>
  <si>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</si>
  <si>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</si>
  <si>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</si>
  <si>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</si>
  <si>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</si>
  <si>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</si>
  <si>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</si>
  <si>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</si>
  <si>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</si>
  <si>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</si>
  <si>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</si>
  <si>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</si>
  <si>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</si>
  <si>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</si>
  <si>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</si>
  <si>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</si>
  <si>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</si>
  <si>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</si>
  <si>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</si>
  <si>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</si>
  <si>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</si>
  <si>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</si>
  <si>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</si>
  <si>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</si>
  <si>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</si>
  <si>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</si>
  <si>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</si>
  <si>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</si>
  <si>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</si>
  <si>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</si>
  <si>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</si>
  <si>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</si>
  <si>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</si>
  <si>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</si>
  <si>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</si>
  <si>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</si>
  <si>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</si>
  <si>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</si>
  <si>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</si>
  <si>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</si>
  <si>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</si>
  <si>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</si>
  <si>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</si>
  <si>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</si>
  <si>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</si>
  <si>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</si>
  <si>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</si>
  <si>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</si>
  <si>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</si>
  <si>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</si>
  <si>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</si>
  <si>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</si>
  <si>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</si>
  <si>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</si>
  <si>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</si>
  <si>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</si>
  <si>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</si>
  <si>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</si>
  <si>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</si>
  <si>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</si>
  <si>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</si>
  <si>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</si>
  <si>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</si>
  <si>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</si>
  <si>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</si>
  <si>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</si>
  <si>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</si>
  <si>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</si>
  <si>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</si>
  <si>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</si>
  <si>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</si>
  <si>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</si>
  <si>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</si>
  <si>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</si>
  <si>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</si>
  <si>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</si>
  <si>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</si>
  <si>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</si>
  <si>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</si>
  <si>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</si>
  <si>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</si>
  <si>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</si>
  <si>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</si>
  <si>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</si>
  <si>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</si>
  <si>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</si>
  <si>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</si>
  <si>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</si>
  <si>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</si>
  <si>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</si>
  <si>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</si>
  <si>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</si>
  <si>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</si>
  <si>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</si>
  <si>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</si>
  <si>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</si>
  <si>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</si>
  <si>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</si>
  <si>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</si>
  <si>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</si>
  <si>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</si>
  <si>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</si>
  <si>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</si>
  <si>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</si>
  <si>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</si>
  <si>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</si>
  <si>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</si>
  <si>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</si>
  <si>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</si>
  <si>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</si>
  <si>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</si>
  <si>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</si>
  <si>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</si>
  <si>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</si>
  <si>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</si>
  <si>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</si>
  <si>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</si>
  <si>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</si>
  <si>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</si>
  <si>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</si>
  <si>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</si>
  <si>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</si>
  <si>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</si>
  <si>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</si>
  <si>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</si>
  <si>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</si>
  <si>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</si>
  <si>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</si>
  <si>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</si>
  <si>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</si>
  <si>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</si>
  <si>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</si>
  <si>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</si>
  <si>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</si>
  <si>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</si>
  <si>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</si>
  <si>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</si>
  <si>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</si>
  <si>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</si>
  <si>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</si>
  <si>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</si>
  <si>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</si>
  <si>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</si>
  <si>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</si>
  <si>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</si>
  <si>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</si>
  <si>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</si>
  <si>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</si>
  <si>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</si>
  <si>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</si>
  <si>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</si>
  <si>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</si>
  <si>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</si>
  <si>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</si>
  <si>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</si>
  <si>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</si>
  <si>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</si>
  <si>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</si>
  <si>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</si>
  <si>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</si>
  <si>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</si>
  <si>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</si>
  <si>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</si>
  <si>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</si>
  <si>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</si>
  <si>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</si>
  <si>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</si>
  <si>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</si>
  <si>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</si>
  <si>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</si>
  <si>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</si>
  <si>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</si>
  <si>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</si>
  <si>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</si>
  <si>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</si>
  <si>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</si>
  <si>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</si>
  <si>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</si>
  <si>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</si>
  <si>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</si>
  <si>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</si>
  <si>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</si>
  <si>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</si>
  <si>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</si>
  <si>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</si>
  <si>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</si>
  <si>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</si>
  <si>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</si>
  <si>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</si>
  <si>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</si>
  <si>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</si>
  <si>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</si>
  <si>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</si>
  <si>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</si>
  <si>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</si>
  <si>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</si>
  <si>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</si>
  <si>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</si>
  <si>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</si>
  <si>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</si>
  <si>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</si>
  <si>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</si>
  <si>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</si>
  <si>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</si>
  <si>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</si>
  <si>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</si>
  <si>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</si>
  <si>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</si>
  <si>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</si>
  <si>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</si>
  <si>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</si>
  <si>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</si>
  <si>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</si>
  <si>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</si>
  <si>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</si>
  <si>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</si>
  <si>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</si>
  <si>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</si>
  <si>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</si>
  <si>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</si>
  <si>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</si>
  <si>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</si>
  <si>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</si>
  <si>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</si>
  <si>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</si>
  <si>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</si>
  <si>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</si>
  <si>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</si>
  <si>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</si>
  <si>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</si>
  <si>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</si>
  <si>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</si>
  <si>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</si>
  <si>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</si>
  <si>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</si>
  <si>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</si>
  <si>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AYAGON</t>
  </si>
  <si>
    <t>JOMAR Ltda</t>
  </si>
  <si>
    <t>11.111.111-1</t>
  </si>
  <si>
    <t>Juan Carlos Zapata.</t>
  </si>
  <si>
    <t>adquisiciones@jomar.cl</t>
  </si>
  <si>
    <t>(56) 2-7335004</t>
  </si>
  <si>
    <t>INSPAIN</t>
  </si>
  <si>
    <t>Flexible de 1/4 goma tela 04 FBSP  L 10 M</t>
  </si>
  <si>
    <t>Adaptador de 04MBSP-04MBSP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</si>
</sst>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30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 horizontal="center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9" xfId="0" applyFont="1" applyFill="1" applyBorder="1" applyAlignment="1" applyProtection="1">
      <alignment horizontal="right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1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4" xfId="0" applyFont="1" applyFill="1" applyBorder="1" applyAlignment="1" applyProtection="1">
      <alignment horizontal="right"/>
      <protection locked="0"/>
    </xf>
    <xf numFmtId="1" fontId="53" fillId="33" borderId="35" xfId="0" applyNumberFormat="1" applyFont="1" applyFill="1" applyBorder="1" applyAlignment="1" applyProtection="1">
      <alignment horizontal="center"/>
      <protection/>
    </xf>
    <xf numFmtId="165" fontId="57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3" fillId="33" borderId="26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6" xfId="0" applyNumberFormat="1" applyFont="1" applyFill="1" applyBorder="1" applyAlignment="1" applyProtection="1">
      <alignment horizontal="center"/>
      <protection/>
    </xf>
    <xf numFmtId="166" fontId="53" fillId="33" borderId="36" xfId="0" applyNumberFormat="1" applyFont="1" applyFill="1" applyBorder="1" applyAlignment="1" applyProtection="1">
      <alignment horizont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8" fillId="33" borderId="12" xfId="0" applyNumberFormat="1" applyFont="1" applyFill="1" applyBorder="1" applyAlignment="1" applyProtection="1">
      <alignment horizontal="left"/>
      <protection/>
    </xf>
    <xf numFmtId="0" fontId="40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166" fontId="59" fillId="33" borderId="0" xfId="0" applyNumberFormat="1" applyFont="1" applyFill="1" applyBorder="1" applyAlignment="1" applyProtection="1">
      <alignment horizontal="left"/>
      <protection/>
    </xf>
    <xf numFmtId="166" fontId="59" fillId="33" borderId="15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8" fillId="33" borderId="25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64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 horizontal="center"/>
      <protection locked="0"/>
    </xf>
    <xf numFmtId="0" fontId="28" fillId="0" borderId="39" xfId="0" applyFont="1" applyBorder="1" applyAlignment="1" applyProtection="1">
      <alignment/>
      <protection locked="0"/>
    </xf>
    <xf numFmtId="0" fontId="28" fillId="0" borderId="40" xfId="0" applyFont="1" applyBorder="1" applyAlignment="1" applyProtection="1">
      <alignment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41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30" xfId="0" applyFont="1" applyBorder="1" applyAlignment="1" applyProtection="1">
      <alignment horizontal="center"/>
      <protection locked="0"/>
    </xf>
    <xf numFmtId="0" fontId="28" fillId="33" borderId="37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37" xfId="0" applyFont="1" applyFill="1" applyBorder="1" applyAlignment="1" applyProtection="1">
      <alignment horizontal="center"/>
      <protection locked="0"/>
    </xf>
    <xf numFmtId="0" fontId="28" fillId="33" borderId="37" xfId="0" applyFont="1" applyFill="1" applyBorder="1" applyAlignment="1" applyProtection="1">
      <alignment/>
      <protection locked="0"/>
    </xf>
    <xf numFmtId="166" fontId="28" fillId="33" borderId="37" xfId="0" applyNumberFormat="1" applyFont="1" applyFill="1" applyBorder="1" applyAlignment="1" applyProtection="1">
      <alignment horizontal="center"/>
      <protection/>
    </xf>
    <xf numFmtId="166" fontId="28" fillId="33" borderId="37" xfId="0" applyNumberFormat="1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center"/>
      <protection/>
    </xf>
    <xf numFmtId="0" fontId="28" fillId="33" borderId="26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26" xfId="0" applyFont="1" applyFill="1" applyBorder="1" applyAlignment="1" applyProtection="1">
      <alignment horizontal="center"/>
      <protection locked="0"/>
    </xf>
    <xf numFmtId="0" fontId="28" fillId="33" borderId="26" xfId="0" applyFont="1" applyFill="1" applyBorder="1" applyAlignment="1" applyProtection="1">
      <alignment/>
      <protection locked="0"/>
    </xf>
    <xf numFmtId="166" fontId="28" fillId="33" borderId="26" xfId="0" applyNumberFormat="1" applyFont="1" applyFill="1" applyBorder="1" applyAlignment="1" applyProtection="1">
      <alignment horizontal="center"/>
      <protection/>
    </xf>
    <xf numFmtId="166" fontId="28" fillId="33" borderId="26" xfId="0" applyNumberFormat="1" applyFont="1" applyFill="1" applyBorder="1" applyAlignment="1" applyProtection="1">
      <alignment horizontal="center"/>
      <protection locked="0"/>
    </xf>
    <xf numFmtId="166" fontId="28" fillId="33" borderId="15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>
      <alignment/>
    </xf>
    <xf numFmtId="0" fontId="60" fillId="33" borderId="2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adquisiciones@joma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7">
        <v>2000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6" t="s">
        <v>603</v>
      </c>
      <c r="E4" s="38" t="s">
        <v>12</v>
      </c>
      <c r="F4" s="39"/>
      <c r="G4" s="39"/>
      <c r="H4" s="40"/>
      <c r="I4" s="38" t="s">
        <v>9</v>
      </c>
      <c r="J4" s="84" t="str">
        <f>VLOOKUP(D4,CLIENTES,10,FALSE)</f>
        <v>(56) 2-7335004</v>
      </c>
      <c r="K4" s="20"/>
    </row>
    <row r="5" spans="2:11" ht="15">
      <c r="B5" s="41"/>
      <c r="C5" s="42"/>
      <c r="D5" s="43"/>
      <c r="E5" s="87">
        <f>VLOOKUP(D4,CLIENTES,4,FALSE)</f>
        <v>0</v>
      </c>
      <c r="F5" s="87"/>
      <c r="G5" s="87"/>
      <c r="H5" s="87"/>
      <c r="I5" s="87"/>
      <c r="J5" s="88"/>
      <c r="K5" s="20"/>
    </row>
    <row r="6" spans="2:10" ht="17.25" customHeight="1">
      <c r="B6" s="89" t="s">
        <v>27</v>
      </c>
      <c r="C6" s="90"/>
      <c r="D6" s="91" t="str">
        <f>VLOOKUP(D4,CLIENTES,2,FALSE)</f>
        <v>JOMAR Ltda</v>
      </c>
      <c r="E6" s="90" t="s">
        <v>7</v>
      </c>
      <c r="F6" s="92">
        <f>VLOOKUP(D4,CLIENTES,5,FALSE)</f>
        <v>0</v>
      </c>
      <c r="G6" s="92"/>
      <c r="H6" s="92"/>
      <c r="I6" s="93" t="str">
        <f>VLOOKUP(D4,CLIENTES,11,FALSE)</f>
        <v>adquisiciones@jomar.cl</v>
      </c>
      <c r="J6" s="94"/>
    </row>
    <row r="7" spans="2:10" ht="15">
      <c r="B7" s="89" t="s">
        <v>25</v>
      </c>
      <c r="C7" s="90"/>
      <c r="D7" s="91">
        <f>VLOOKUP(D4,CLIENTES,3,FALSE)</f>
        <v>0</v>
      </c>
      <c r="E7" s="90" t="s">
        <v>8</v>
      </c>
      <c r="F7" s="92" t="str">
        <f>VLOOKUP(D4,CLIENTES,6,FALSE)</f>
        <v>STGO</v>
      </c>
      <c r="G7" s="92"/>
      <c r="H7" s="92"/>
      <c r="I7" s="90" t="s">
        <v>26</v>
      </c>
      <c r="J7" s="95" t="str">
        <f>VLOOKUP(D4,CLIENTES,8,FALSE)</f>
        <v>Juan Carlos Zapata.</v>
      </c>
    </row>
    <row r="8" spans="2:12" ht="15.75" thickBot="1">
      <c r="B8" s="96" t="s">
        <v>28</v>
      </c>
      <c r="C8" s="97"/>
      <c r="D8" s="91">
        <f>VLOOKUP(D4,CLIENTES,7,FALSE)</f>
        <v>0</v>
      </c>
      <c r="E8" s="90" t="s">
        <v>11</v>
      </c>
      <c r="F8" s="92">
        <f>VLOOKUP(D4,CLIENTES,12,FALSE)</f>
        <v>0</v>
      </c>
      <c r="G8" s="92"/>
      <c r="H8" s="92"/>
      <c r="I8" s="90" t="s">
        <v>14</v>
      </c>
      <c r="J8" s="98">
        <f ca="1">TODAY()</f>
        <v>41907</v>
      </c>
      <c r="K8" s="20"/>
      <c r="L8" s="20"/>
    </row>
    <row r="9" spans="2:18" ht="16.5" thickBot="1" thickTop="1">
      <c r="B9" s="99"/>
      <c r="C9" s="100"/>
      <c r="D9" s="101"/>
      <c r="E9" s="100"/>
      <c r="F9" s="101"/>
      <c r="G9" s="101"/>
      <c r="H9" s="101"/>
      <c r="I9" s="100"/>
      <c r="J9" s="102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3" t="s">
        <v>1</v>
      </c>
      <c r="C10" s="104" t="s">
        <v>24</v>
      </c>
      <c r="D10" s="105"/>
      <c r="E10" s="106"/>
      <c r="F10" s="107" t="s">
        <v>0</v>
      </c>
      <c r="G10" s="108" t="s">
        <v>23</v>
      </c>
      <c r="H10" s="108" t="s">
        <v>15</v>
      </c>
      <c r="I10" s="109" t="s">
        <v>13</v>
      </c>
      <c r="J10" s="110" t="s">
        <v>2</v>
      </c>
      <c r="K10" s="24" t="s">
        <v>18</v>
      </c>
      <c r="L10" s="25" t="s">
        <v>601</v>
      </c>
      <c r="M10" s="25" t="s">
        <v>607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1">
        <v>1</v>
      </c>
      <c r="C11" s="112" t="s">
        <v>608</v>
      </c>
      <c r="D11" s="113"/>
      <c r="E11" s="114"/>
      <c r="F11" s="115">
        <v>1</v>
      </c>
      <c r="G11" s="116"/>
      <c r="H11" s="117">
        <f>VLOOKUP(B11,COTIZADO,8,FALSE)</f>
        <v>13911.1</v>
      </c>
      <c r="I11" s="118">
        <v>0</v>
      </c>
      <c r="J11" s="119">
        <f aca="true" t="shared" si="0" ref="J11:J28">F11*H11*(1-I11/100)</f>
        <v>13911.1</v>
      </c>
      <c r="K11" s="28">
        <v>1</v>
      </c>
      <c r="L11" s="29">
        <v>8800</v>
      </c>
      <c r="M11" s="29"/>
      <c r="N11" s="29"/>
      <c r="O11" s="29"/>
      <c r="P11" s="30">
        <v>1.7</v>
      </c>
      <c r="Q11" s="31">
        <v>8183</v>
      </c>
      <c r="R11" s="35">
        <f>Q11*P11</f>
        <v>13911.1</v>
      </c>
    </row>
    <row r="12" spans="2:18" ht="15">
      <c r="B12" s="120">
        <v>2</v>
      </c>
      <c r="C12" s="121" t="s">
        <v>609</v>
      </c>
      <c r="D12" s="122"/>
      <c r="E12" s="123"/>
      <c r="F12" s="124">
        <v>2</v>
      </c>
      <c r="G12" s="125"/>
      <c r="H12" s="126">
        <f aca="true" t="shared" si="1" ref="H12:H28">VLOOKUP(B12,COTIZADO,8,FALSE)</f>
        <v>1904</v>
      </c>
      <c r="I12" s="127">
        <v>0</v>
      </c>
      <c r="J12" s="128">
        <f t="shared" si="0"/>
        <v>3808</v>
      </c>
      <c r="K12" s="28">
        <v>2</v>
      </c>
      <c r="L12" s="29">
        <v>1120</v>
      </c>
      <c r="M12" s="29"/>
      <c r="N12" s="29"/>
      <c r="O12" s="29"/>
      <c r="P12" s="30">
        <v>1.7</v>
      </c>
      <c r="Q12" s="31">
        <f>+L12</f>
        <v>1120</v>
      </c>
      <c r="R12" s="35">
        <f aca="true" t="shared" si="2" ref="R12:R28">Q12*P12</f>
        <v>1904</v>
      </c>
    </row>
    <row r="13" spans="2:18" ht="15">
      <c r="B13" s="130">
        <v>3</v>
      </c>
      <c r="C13" s="121"/>
      <c r="D13" s="129"/>
      <c r="E13" s="123"/>
      <c r="F13" s="124"/>
      <c r="G13" s="125"/>
      <c r="H13" s="126"/>
      <c r="I13" s="127">
        <v>0</v>
      </c>
      <c r="J13" s="128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v>40443</v>
      </c>
      <c r="R13" s="35">
        <f t="shared" si="2"/>
        <v>60664.5</v>
      </c>
    </row>
    <row r="14" spans="2:18" ht="15">
      <c r="B14" s="130">
        <v>4</v>
      </c>
      <c r="C14" s="121"/>
      <c r="D14" s="122"/>
      <c r="E14" s="123"/>
      <c r="F14" s="124"/>
      <c r="G14" s="125"/>
      <c r="H14" s="126">
        <f t="shared" si="1"/>
        <v>0</v>
      </c>
      <c r="I14" s="127">
        <v>0</v>
      </c>
      <c r="J14" s="128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130">
        <v>5</v>
      </c>
      <c r="C15" s="121"/>
      <c r="D15" s="122"/>
      <c r="E15" s="123"/>
      <c r="F15" s="124"/>
      <c r="G15" s="125"/>
      <c r="H15" s="126">
        <f t="shared" si="1"/>
        <v>0</v>
      </c>
      <c r="I15" s="127">
        <v>0</v>
      </c>
      <c r="J15" s="128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130">
        <v>6</v>
      </c>
      <c r="C16" s="46"/>
      <c r="D16"/>
      <c r="E16"/>
      <c r="F16" s="49"/>
      <c r="G16" s="50"/>
      <c r="H16" s="78">
        <f t="shared" si="1"/>
        <v>0</v>
      </c>
      <c r="I16" s="79">
        <v>0</v>
      </c>
      <c r="J16" s="80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130">
        <v>7</v>
      </c>
      <c r="C17"/>
      <c r="D17" s="47"/>
      <c r="E17" s="48"/>
      <c r="F17" s="49"/>
      <c r="G17" s="50"/>
      <c r="H17" s="78">
        <f t="shared" si="1"/>
        <v>0</v>
      </c>
      <c r="I17" s="79">
        <v>0</v>
      </c>
      <c r="J17" s="80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130">
        <v>8</v>
      </c>
      <c r="C18" s="46"/>
      <c r="D18" s="47"/>
      <c r="E18" s="48"/>
      <c r="F18" s="49"/>
      <c r="G18" s="50"/>
      <c r="H18" s="78">
        <f t="shared" si="1"/>
        <v>0</v>
      </c>
      <c r="I18" s="79">
        <v>0</v>
      </c>
      <c r="J18" s="80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130">
        <v>9</v>
      </c>
      <c r="C19" s="46"/>
      <c r="D19" s="47"/>
      <c r="E19" s="48"/>
      <c r="F19" s="49"/>
      <c r="G19" s="50"/>
      <c r="H19" s="78">
        <f t="shared" si="1"/>
        <v>0</v>
      </c>
      <c r="I19" s="79">
        <v>0</v>
      </c>
      <c r="J19" s="80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30">
        <v>10</v>
      </c>
      <c r="C20" s="46"/>
      <c r="D20" s="47"/>
      <c r="E20" s="48"/>
      <c r="F20" s="49"/>
      <c r="G20" s="50"/>
      <c r="H20" s="78">
        <f t="shared" si="1"/>
        <v>0</v>
      </c>
      <c r="I20" s="79">
        <v>0</v>
      </c>
      <c r="J20" s="80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30">
        <v>11</v>
      </c>
      <c r="C21" s="46"/>
      <c r="D21" s="47"/>
      <c r="E21" s="48"/>
      <c r="F21" s="49"/>
      <c r="G21" s="50"/>
      <c r="H21" s="78">
        <f t="shared" si="1"/>
        <v>0</v>
      </c>
      <c r="I21" s="79">
        <v>0</v>
      </c>
      <c r="J21" s="80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30">
        <v>12</v>
      </c>
      <c r="C22" s="46"/>
      <c r="D22" s="47"/>
      <c r="E22" s="48"/>
      <c r="F22" s="49"/>
      <c r="G22" s="50"/>
      <c r="H22" s="78">
        <f t="shared" si="1"/>
        <v>0</v>
      </c>
      <c r="I22" s="79">
        <v>0</v>
      </c>
      <c r="J22" s="8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30">
        <v>13</v>
      </c>
      <c r="C23" s="46"/>
      <c r="D23" s="47"/>
      <c r="E23" s="48"/>
      <c r="F23" s="49"/>
      <c r="G23" s="50"/>
      <c r="H23" s="78">
        <f t="shared" si="1"/>
        <v>0</v>
      </c>
      <c r="I23" s="79">
        <v>0</v>
      </c>
      <c r="J23" s="8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30">
        <v>14</v>
      </c>
      <c r="C24" s="46"/>
      <c r="D24" s="47"/>
      <c r="E24" s="48"/>
      <c r="F24" s="49"/>
      <c r="G24" s="50"/>
      <c r="H24" s="78">
        <f t="shared" si="1"/>
        <v>0</v>
      </c>
      <c r="I24" s="79">
        <v>0</v>
      </c>
      <c r="J24" s="80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30">
        <v>15</v>
      </c>
      <c r="C25" s="46"/>
      <c r="D25" s="47"/>
      <c r="E25" s="48"/>
      <c r="F25" s="49"/>
      <c r="G25" s="50"/>
      <c r="H25" s="78">
        <f t="shared" si="1"/>
        <v>0</v>
      </c>
      <c r="I25" s="79">
        <v>0</v>
      </c>
      <c r="J25" s="80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30">
        <v>16</v>
      </c>
      <c r="C26" s="46"/>
      <c r="D26" s="47"/>
      <c r="E26" s="48"/>
      <c r="F26" s="49"/>
      <c r="G26" s="50"/>
      <c r="H26" s="78">
        <f t="shared" si="1"/>
        <v>0</v>
      </c>
      <c r="I26" s="79">
        <v>0</v>
      </c>
      <c r="J26" s="80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30">
        <v>17</v>
      </c>
      <c r="C27" s="46"/>
      <c r="D27" s="47"/>
      <c r="E27" s="48"/>
      <c r="F27" s="49"/>
      <c r="G27" s="50"/>
      <c r="H27" s="78">
        <f t="shared" si="1"/>
        <v>0</v>
      </c>
      <c r="I27" s="79">
        <v>0</v>
      </c>
      <c r="J27" s="8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30">
        <v>18</v>
      </c>
      <c r="C28" s="51"/>
      <c r="D28" s="52"/>
      <c r="E28" s="53"/>
      <c r="F28" s="49"/>
      <c r="G28" s="50"/>
      <c r="H28" s="81">
        <f t="shared" si="1"/>
        <v>0</v>
      </c>
      <c r="I28" s="82">
        <v>0</v>
      </c>
      <c r="J28" s="83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54" t="s">
        <v>17</v>
      </c>
      <c r="C29" s="55"/>
      <c r="D29" s="38"/>
      <c r="E29" s="38"/>
      <c r="F29" s="56"/>
      <c r="G29" s="57" t="s">
        <v>3</v>
      </c>
      <c r="H29" s="58"/>
      <c r="I29" s="59"/>
      <c r="J29" s="60">
        <f>SUM(J11:J28)</f>
        <v>17719.1</v>
      </c>
    </row>
    <row r="30" spans="2:10" ht="15">
      <c r="B30" s="61"/>
      <c r="C30" s="62"/>
      <c r="D30" s="63"/>
      <c r="E30" s="42"/>
      <c r="F30" s="64"/>
      <c r="G30" s="65" t="s">
        <v>13</v>
      </c>
      <c r="H30" s="66"/>
      <c r="I30" s="67"/>
      <c r="J30" s="68">
        <f>J29*I30</f>
        <v>0</v>
      </c>
    </row>
    <row r="31" spans="2:10" ht="15">
      <c r="B31" s="41"/>
      <c r="C31" s="42"/>
      <c r="D31" s="42"/>
      <c r="E31" s="42"/>
      <c r="F31" s="69"/>
      <c r="G31" s="70" t="s">
        <v>4</v>
      </c>
      <c r="H31" s="62"/>
      <c r="I31" s="71"/>
      <c r="J31" s="68">
        <f>J29-J30</f>
        <v>17719.1</v>
      </c>
    </row>
    <row r="32" spans="2:10" ht="15">
      <c r="B32" s="41"/>
      <c r="C32" s="42"/>
      <c r="D32" s="42"/>
      <c r="E32" s="42"/>
      <c r="F32" s="64"/>
      <c r="G32" s="65">
        <v>0.19</v>
      </c>
      <c r="H32" s="66"/>
      <c r="I32" s="67">
        <v>0.19</v>
      </c>
      <c r="J32" s="68">
        <f>J31*I32</f>
        <v>3366.629</v>
      </c>
    </row>
    <row r="33" spans="2:10" ht="15.75" thickBot="1">
      <c r="B33" s="44"/>
      <c r="C33" s="45"/>
      <c r="D33" s="45"/>
      <c r="E33" s="45"/>
      <c r="F33" s="72"/>
      <c r="G33" s="73" t="s">
        <v>2</v>
      </c>
      <c r="H33" s="74"/>
      <c r="I33" s="75"/>
      <c r="J33" s="76">
        <f>J31+J32</f>
        <v>21085.729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8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5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s="129" t="s">
        <v>594</v>
      </c>
      <c r="D109" s="129" t="s">
        <v>595</v>
      </c>
      <c r="E109" s="129" t="s">
        <v>596</v>
      </c>
      <c r="F109" s="129" t="s">
        <v>37</v>
      </c>
      <c r="G109" s="129" t="s">
        <v>33</v>
      </c>
      <c r="H109" s="129"/>
      <c r="I109" s="129" t="s">
        <v>597</v>
      </c>
      <c r="J109" s="129"/>
      <c r="K109" t="s">
        <v>598</v>
      </c>
      <c r="L109" s="85" t="s">
        <v>599</v>
      </c>
      <c r="M109" t="s">
        <v>600</v>
      </c>
    </row>
    <row r="110" spans="1:12" ht="15">
      <c r="A110">
        <v>109</v>
      </c>
      <c r="B110" s="36" t="s">
        <v>603</v>
      </c>
      <c r="C110" s="129" t="s">
        <v>602</v>
      </c>
      <c r="D110" s="129"/>
      <c r="E110" s="129"/>
      <c r="F110" s="129"/>
      <c r="G110" s="129" t="s">
        <v>33</v>
      </c>
      <c r="H110" s="129"/>
      <c r="I110" s="129" t="s">
        <v>604</v>
      </c>
      <c r="J110" s="129"/>
      <c r="K110" t="s">
        <v>606</v>
      </c>
      <c r="L110" s="85" t="s">
        <v>605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0" r:id="rId3" display="adquisiciones@joma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2013-08-21T20:52:07Z</cp:lastPrinted>
  <dcterms:created xsi:type="dcterms:W3CDTF">2013-07-12T05:01:37Z</dcterms:created>
  <dcterms:modified xsi:type="dcterms:W3CDTF">2014-09-25T16:46:22Z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