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'COTIZACION'!$B$1:$J$36</definedName>
    <definedName name="CLIENTES">'CLIENTES'!$B$2:$M$201</definedName>
    <definedName name="COTIZADO" comment="VALORES COTIZADOS A PROVEEDORES">'COTIZACION'!$K$10:$S$31</definedName>
    <definedName name="VENTAFINAL" comment="PRECIO OFERTADO A CLIENTE">'COTIZACION'!$S$11:$S$31</definedName>
    <definedName name="Z_E08BD4BD_63D8_41E6_9AED_1C81DE76C4C8_.wvu.PrintArea" localSheetId="0" hidden="1">'COTIZACION'!$B$1:$J$36</definedName>
  </definedNames>
  <calcPr fullCalcOnLoad="1"/>
</workbook>
</file>

<file path=xl/sharedStrings.xml><?xml version="1.0" encoding="utf-8"?>
<sst xmlns="http://schemas.openxmlformats.org/spreadsheetml/2006/main" count="888" uniqueCount="632">
  <si>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</si>
  <si>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</si>
  <si>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</si>
  <si>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</si>
  <si>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</si>
  <si>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</si>
  <si>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</si>
  <si>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</si>
  <si>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</si>
  <si>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</si>
  <si>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</si>
  <si>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</si>
  <si>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</si>
  <si>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</si>
  <si>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</si>
  <si>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</si>
  <si>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</si>
  <si>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</si>
  <si>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</si>
  <si>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</si>
  <si>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</si>
  <si>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</si>
  <si>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</si>
  <si>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</si>
  <si>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</si>
  <si>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</si>
  <si>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</si>
  <si>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</si>
  <si>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</si>
  <si>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</si>
  <si>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</si>
  <si>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</si>
  <si>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</si>
  <si>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</si>
  <si>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</si>
  <si>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</si>
  <si>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</si>
  <si>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</si>
  <si>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</si>
  <si>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</si>
  <si>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</si>
  <si>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</si>
  <si>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</si>
  <si>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</si>
  <si>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</si>
  <si>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</si>
  <si>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</si>
  <si>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</si>
  <si>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</si>
  <si>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</si>
  <si>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</si>
  <si>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</si>
  <si>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</si>
  <si>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</si>
  <si>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</si>
  <si>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</si>
  <si>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</si>
  <si>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</si>
  <si>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</si>
  <si>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</si>
  <si>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</si>
  <si>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</si>
  <si>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</si>
  <si>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</si>
  <si>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</si>
  <si>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</si>
  <si>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</si>
  <si>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</si>
  <si>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</si>
  <si>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</si>
  <si>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</si>
  <si>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</si>
  <si>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</si>
  <si>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</si>
  <si>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</si>
  <si>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</si>
  <si>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</si>
  <si>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</si>
  <si>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</si>
  <si>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</si>
  <si>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</si>
  <si>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</si>
  <si>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</si>
  <si>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</si>
  <si>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</si>
  <si>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</si>
  <si>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</si>
  <si>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</si>
  <si>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</si>
  <si>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</si>
  <si>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</si>
  <si>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</si>
  <si>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</si>
  <si>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</si>
  <si>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</si>
  <si>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</si>
  <si>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</si>
  <si>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</si>
  <si>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</si>
  <si>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</si>
  <si>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</si>
  <si>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</si>
  <si>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</si>
  <si>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</si>
  <si>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</si>
  <si>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</si>
  <si>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</si>
  <si>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</si>
  <si>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</si>
  <si>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</si>
  <si>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</si>
  <si>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</si>
  <si>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</si>
  <si>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</si>
  <si>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</si>
  <si>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</si>
  <si>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</si>
  <si>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</si>
  <si>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</si>
  <si>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</si>
  <si>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</si>
  <si>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</si>
  <si>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</si>
  <si>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</si>
  <si>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</si>
  <si>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</si>
  <si>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</si>
  <si>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</si>
  <si>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</si>
  <si>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</si>
  <si>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</si>
  <si>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</si>
  <si>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</si>
  <si>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</si>
  <si>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</si>
  <si>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</si>
  <si>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</si>
  <si>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</si>
  <si>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</si>
  <si>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</si>
  <si>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</si>
  <si>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</si>
  <si>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</si>
  <si>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</si>
  <si>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</si>
  <si>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</si>
  <si>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</si>
  <si>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</si>
  <si>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</si>
  <si>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</si>
  <si>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</si>
  <si>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</si>
  <si>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</si>
  <si>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</si>
  <si>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</si>
  <si>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</si>
  <si>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</si>
  <si>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</si>
  <si>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</si>
  <si>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</si>
  <si>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</si>
  <si>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</si>
  <si>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</si>
  <si>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</si>
  <si>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</si>
  <si>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</si>
  <si>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</si>
  <si>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</si>
  <si>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</si>
  <si>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</si>
  <si>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</si>
  <si>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</si>
  <si>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</si>
  <si>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</si>
  <si>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</si>
  <si>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</si>
  <si>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</si>
  <si>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</si>
  <si>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</si>
  <si>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</si>
  <si>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</si>
  <si>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</si>
  <si>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</si>
  <si>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</si>
  <si>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</si>
  <si>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</si>
  <si>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</si>
  <si>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</si>
  <si>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</si>
  <si>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</si>
  <si>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</si>
  <si>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</si>
  <si>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</si>
  <si>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</si>
  <si>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</si>
  <si>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</si>
  <si>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</si>
  <si>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</si>
  <si>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</si>
  <si>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</si>
  <si>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</si>
  <si>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</si>
  <si>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</si>
  <si>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</si>
  <si>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</si>
  <si>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</si>
  <si>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</si>
  <si>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</si>
  <si>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</si>
  <si>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</si>
  <si>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</si>
  <si>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</si>
  <si>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</si>
  <si>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</si>
  <si>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</si>
  <si>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</si>
  <si>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</si>
  <si>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</si>
  <si>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</si>
  <si>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</si>
  <si>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</si>
  <si>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</si>
  <si>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</si>
  <si>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</si>
  <si>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</si>
  <si>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</si>
  <si>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</si>
  <si>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</si>
  <si>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</si>
  <si>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</si>
  <si>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</si>
  <si>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</si>
  <si>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</si>
  <si>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</si>
  <si>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</si>
  <si>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</si>
  <si>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</si>
  <si>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</si>
  <si>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</si>
  <si>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</si>
  <si>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</si>
  <si>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</si>
  <si>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</si>
  <si>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</si>
  <si>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</si>
  <si>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</si>
  <si>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</si>
  <si>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</si>
  <si>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</si>
  <si>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</si>
  <si>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</si>
  <si>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</si>
  <si>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</si>
  <si>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</si>
  <si>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</si>
  <si>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</si>
  <si>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</si>
  <si>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</si>
  <si>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</si>
  <si>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</si>
  <si>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</si>
  <si>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</si>
  <si>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</si>
  <si>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</si>
  <si>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</si>
  <si>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</si>
  <si>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</si>
  <si>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</si>
  <si>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</si>
  <si>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</si>
  <si>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</si>
  <si>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</si>
  <si>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</si>
  <si>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</si>
  <si>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</si>
  <si>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</si>
  <si>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</si>
  <si>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</si>
  <si>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</si>
  <si>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</si>
  <si>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</si>
  <si>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</si>
  <si>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</si>
  <si>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</si>
  <si>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</si>
  <si>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</si>
  <si>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</si>
  <si>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</si>
  <si>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</si>
  <si>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</si>
  <si>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</si>
  <si>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</si>
  <si>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</si>
  <si>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</si>
  <si>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</si>
  <si>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</si>
  <si>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</si>
  <si>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</si>
  <si>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</si>
  <si>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</si>
  <si>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</si>
  <si>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</si>
  <si>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</si>
  <si>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</si>
  <si>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</si>
  <si>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</si>
  <si>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</si>
  <si>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</si>
  <si>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</si>
  <si>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</si>
  <si>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</si>
  <si>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</si>
  <si>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</si>
  <si>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</si>
  <si>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</si>
  <si>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</si>
  <si>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</si>
  <si>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</si>
  <si>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</si>
  <si>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</si>
  <si>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</si>
  <si>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</si>
  <si>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</si>
  <si>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</si>
  <si>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</si>
  <si>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</si>
  <si>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</si>
  <si>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</si>
  <si>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</si>
  <si>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</si>
  <si>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</si>
  <si>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</si>
  <si>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</si>
  <si>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</si>
  <si>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</si>
  <si>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</si>
  <si>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</si>
  <si>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</si>
  <si>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</si>
  <si>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</si>
  <si>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</si>
  <si>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</si>
  <si>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</si>
  <si>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</si>
  <si>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</si>
  <si>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</si>
  <si>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</si>
  <si>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</si>
  <si>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</si>
  <si>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</si>
  <si>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</si>
  <si>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</si>
  <si>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</si>
  <si>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</si>
  <si>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</si>
  <si>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</si>
  <si>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</si>
  <si>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</si>
  <si>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</si>
  <si>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</si>
  <si>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</si>
  <si>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</si>
  <si>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</si>
  <si>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</si>
  <si>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</si>
  <si>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</si>
  <si>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</si>
  <si>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</si>
  <si>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</si>
  <si>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</si>
  <si>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</si>
  <si>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</si>
  <si>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</si>
  <si>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</si>
  <si>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</si>
  <si>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</si>
  <si>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</si>
  <si>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</si>
  <si>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</si>
  <si>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</si>
  <si>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</si>
  <si>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</si>
  <si>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</si>
  <si>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</si>
  <si>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</si>
  <si>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</si>
  <si>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</si>
  <si>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</si>
  <si>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</si>
  <si>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</si>
  <si>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</si>
  <si>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</si>
  <si>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</si>
  <si>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</si>
  <si>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</si>
  <si>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</si>
  <si>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</si>
  <si>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</si>
  <si>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</si>
  <si>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</si>
  <si>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</si>
  <si>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</si>
  <si>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</si>
  <si>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</si>
  <si>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</si>
  <si>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</si>
  <si>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</si>
  <si>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</si>
  <si>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</si>
  <si>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</si>
  <si>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</si>
  <si>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</si>
  <si>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</si>
  <si>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</si>
  <si>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</si>
  <si>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</si>
  <si>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</si>
  <si>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</si>
  <si>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</si>
  <si>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</si>
  <si>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</si>
  <si>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</si>
  <si>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</si>
  <si>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</si>
  <si>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</si>
  <si>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</si>
  <si>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</si>
  <si>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</si>
  <si>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</si>
  <si>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</si>
  <si>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</si>
  <si>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</si>
  <si>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</si>
  <si>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</si>
  <si>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</si>
  <si>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</si>
  <si>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</si>
  <si>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</si>
  <si>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</si>
  <si>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</si>
  <si>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</si>
  <si>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</si>
  <si>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</si>
  <si>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</si>
  <si>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</si>
  <si>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</si>
  <si>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</si>
  <si>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</si>
  <si>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</si>
  <si>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</si>
  <si>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</si>
  <si>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</si>
  <si>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</si>
  <si>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</si>
  <si>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</si>
  <si>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</si>
  <si>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</si>
  <si>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</si>
  <si>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</si>
  <si>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</si>
  <si>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</si>
  <si>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</si>
  <si>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</si>
  <si>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</si>
  <si>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</si>
  <si>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</si>
  <si>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</si>
  <si>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</si>
  <si>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</si>
  <si>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</si>
  <si>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</si>
  <si>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</si>
  <si>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</si>
  <si>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</si>
  <si>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</si>
  <si>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</si>
  <si>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</si>
  <si>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</si>
  <si>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</si>
  <si>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</si>
  <si>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</si>
  <si>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</si>
  <si>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</si>
  <si>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</si>
  <si>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</si>
  <si>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</si>
  <si>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</si>
  <si>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</si>
  <si>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</si>
  <si>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</si>
  <si>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</si>
  <si>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</si>
  <si>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</si>
  <si>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</si>
  <si>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</si>
  <si>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</si>
  <si>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</si>
  <si>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</si>
  <si>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</si>
  <si>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</si>
  <si>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</si>
  <si>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</si>
  <si>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</si>
  <si>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</si>
  <si>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</si>
  <si>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</si>
  <si>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</si>
  <si>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</si>
  <si>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</si>
  <si>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</si>
  <si>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</si>
  <si>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</si>
  <si>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</si>
  <si>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</si>
  <si>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</si>
  <si>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</si>
  <si>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</si>
  <si>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</si>
  <si>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</si>
  <si>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</si>
  <si>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</si>
  <si>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</si>
  <si>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</si>
  <si>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</si>
  <si>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</si>
  <si>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</si>
  <si>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</si>
  <si>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</si>
  <si>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</si>
  <si>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</si>
  <si>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</si>
  <si>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</si>
  <si>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</si>
  <si>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</si>
  <si>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</si>
  <si>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</si>
  <si>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</si>
  <si>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</si>
  <si>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</si>
  <si>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</si>
  <si>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</si>
  <si>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</si>
  <si>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</si>
  <si>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</si>
  <si>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</si>
  <si>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</si>
  <si>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</si>
  <si>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</si>
  <si>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</si>
  <si>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</si>
  <si>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</si>
  <si>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</si>
  <si>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</si>
  <si>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</si>
  <si>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</si>
  <si>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</si>
  <si>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</si>
  <si>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</si>
  <si>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</si>
  <si>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</si>
  <si>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</si>
  <si>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</si>
  <si>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</si>
  <si>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</si>
  <si>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</si>
  <si>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</si>
  <si>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</si>
  <si>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</si>
  <si>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</si>
  <si>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</si>
  <si>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</si>
  <si>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</si>
  <si>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</si>
  <si>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</si>
  <si>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</si>
  <si>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</si>
  <si>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</si>
  <si>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</si>
  <si>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</si>
  <si>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</si>
  <si>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</si>
  <si>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</si>
  <si>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</si>
  <si>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</si>
  <si>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</si>
  <si>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</si>
  <si>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</si>
  <si>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</si>
  <si>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</si>
  <si>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</si>
  <si>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</si>
  <si>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</si>
  <si>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</si>
  <si>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</si>
  <si>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</si>
  <si>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</si>
  <si>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</si>
  <si>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</si>
  <si>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</si>
  <si>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</si>
  <si>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</si>
  <si>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UPC</t>
  </si>
  <si>
    <t xml:space="preserve">San Ignacio </t>
  </si>
  <si>
    <t>CMunoz@upc.cl</t>
  </si>
  <si>
    <t>Cesar Muñoz</t>
  </si>
  <si>
    <t>2 2730 0996</t>
  </si>
  <si>
    <t>11.111.111-1</t>
  </si>
  <si>
    <t>Union macho 10x 1/2 MP                    10151431</t>
  </si>
  <si>
    <t>union tubo reduccion 8x6                     10191978</t>
  </si>
  <si>
    <t>Union macho 10x 1/4 MP                    10150878</t>
  </si>
  <si>
    <t>Union macho 8x 1/4 MP                       10150881</t>
  </si>
  <si>
    <t>Union macho 10x 1/8 MP                    10150882</t>
  </si>
  <si>
    <t>Union Y 4 mm                                               10175176</t>
  </si>
  <si>
    <t>tee central  10x1/4                                  10151369</t>
  </si>
  <si>
    <t>Union tee  10                                                10151366</t>
  </si>
  <si>
    <t>Union tee   8                                                 10181631</t>
  </si>
  <si>
    <t>Union Y 12x1/4                                           10150790</t>
  </si>
  <si>
    <t>Union Y 10x12                                             10151357</t>
  </si>
  <si>
    <t>codo hembra 6x1/8                                 10196705</t>
  </si>
  <si>
    <t>pasamuro 10                                                10271036</t>
  </si>
  <si>
    <t>pasamuro 10-8                                           10271022</t>
  </si>
  <si>
    <t>pasamuro 12                                                10271035</t>
  </si>
  <si>
    <t>pasamuro 12-10                                         10271021</t>
  </si>
  <si>
    <t>pasamuro 6                                                   10271020</t>
  </si>
  <si>
    <t>pasamuro 6-4                                              10271024</t>
  </si>
  <si>
    <t>pasamuro 8                                                   10271019</t>
  </si>
  <si>
    <t>union tubo reduccion 10x8                  10191982</t>
  </si>
  <si>
    <t>pasamuro 8-6                                                10271023</t>
  </si>
  <si>
    <t>importpert</t>
  </si>
  <si>
    <t>hidro</t>
  </si>
  <si>
    <t>taylor</t>
  </si>
  <si>
    <t>tubotec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</si>
</sst>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u val="single"/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49" fillId="33" borderId="22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3" xfId="0" applyFont="1" applyFill="1" applyBorder="1" applyAlignment="1" applyProtection="1">
      <alignment/>
      <protection locked="0"/>
    </xf>
    <xf numFmtId="0" fontId="52" fillId="33" borderId="22" xfId="0" applyFont="1" applyFill="1" applyBorder="1" applyAlignment="1" applyProtection="1">
      <alignment/>
      <protection locked="0"/>
    </xf>
    <xf numFmtId="0" fontId="52" fillId="33" borderId="24" xfId="0" applyNumberFormat="1" applyFont="1" applyFill="1" applyBorder="1" applyAlignment="1" applyProtection="1">
      <alignment horizontal="center"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6" xfId="0" applyFont="1" applyFill="1" applyBorder="1" applyAlignment="1" applyProtection="1">
      <alignment horizontal="right"/>
      <protection locked="0"/>
    </xf>
    <xf numFmtId="1" fontId="52" fillId="33" borderId="27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28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29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30" xfId="0" applyFont="1" applyFill="1" applyBorder="1" applyAlignment="1" applyProtection="1">
      <alignment/>
      <protection locked="0"/>
    </xf>
    <xf numFmtId="0" fontId="52" fillId="33" borderId="31" xfId="0" applyFont="1" applyFill="1" applyBorder="1" applyAlignment="1" applyProtection="1">
      <alignment horizontal="right" vertical="center"/>
      <protection locked="0"/>
    </xf>
    <xf numFmtId="0" fontId="52" fillId="33" borderId="22" xfId="0" applyFont="1" applyFill="1" applyBorder="1" applyAlignment="1" applyProtection="1">
      <alignment horizontal="right" vertical="center"/>
      <protection locked="0"/>
    </xf>
    <xf numFmtId="0" fontId="52" fillId="33" borderId="32" xfId="0" applyFont="1" applyFill="1" applyBorder="1" applyAlignment="1" applyProtection="1">
      <alignment horizontal="right"/>
      <protection locked="0"/>
    </xf>
    <xf numFmtId="1" fontId="52" fillId="33" borderId="33" xfId="0" applyNumberFormat="1" applyFont="1" applyFill="1" applyBorder="1" applyAlignment="1" applyProtection="1">
      <alignment horizontal="center"/>
      <protection/>
    </xf>
    <xf numFmtId="173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74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3" xfId="0" applyFont="1" applyFill="1" applyBorder="1" applyAlignment="1" applyProtection="1">
      <alignment/>
      <protection locked="0"/>
    </xf>
    <xf numFmtId="0" fontId="26" fillId="33" borderId="22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172" fontId="28" fillId="33" borderId="30" xfId="0" applyNumberFormat="1" applyFont="1" applyFill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33" borderId="24" xfId="0" applyNumberFormat="1" applyFont="1" applyFill="1" applyBorder="1" applyAlignment="1" applyProtection="1">
      <alignment horizontal="center"/>
      <protection locked="0"/>
    </xf>
    <xf numFmtId="0" fontId="26" fillId="33" borderId="24" xfId="0" applyFont="1" applyFill="1" applyBorder="1" applyAlignment="1" applyProtection="1">
      <alignment/>
      <protection locked="0"/>
    </xf>
    <xf numFmtId="174" fontId="26" fillId="33" borderId="24" xfId="0" applyNumberFormat="1" applyFont="1" applyFill="1" applyBorder="1" applyAlignment="1" applyProtection="1">
      <alignment horizontal="center"/>
      <protection/>
    </xf>
    <xf numFmtId="174" fontId="26" fillId="33" borderId="24" xfId="0" applyNumberFormat="1" applyFont="1" applyFill="1" applyBorder="1" applyAlignment="1" applyProtection="1">
      <alignment horizontal="center"/>
      <protection locked="0"/>
    </xf>
    <xf numFmtId="174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9" fillId="0" borderId="0" xfId="45" applyFont="1" applyAlignment="1">
      <alignment/>
    </xf>
    <xf numFmtId="0" fontId="26" fillId="0" borderId="36" xfId="0" applyFont="1" applyBorder="1" applyAlignment="1" applyProtection="1">
      <alignment horizont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CMunoz@upc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6"/>
  <sheetViews>
    <sheetView tabSelected="1" zoomScalePageLayoutView="0" workbookViewId="0" topLeftCell="B5">
      <selection activeCell="H19" sqref="H1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hidden="1" customWidth="1"/>
    <col min="15" max="15" width="10.00390625" style="8" customWidth="1"/>
    <col min="16" max="16" width="7.421875" style="8" bestFit="1" customWidth="1"/>
    <col min="17" max="17" width="4.42187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4">
        <v>1978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66" t="s">
        <v>6</v>
      </c>
      <c r="C4" s="67"/>
      <c r="D4" s="68" t="s">
        <v>606</v>
      </c>
      <c r="E4" s="67" t="s">
        <v>12</v>
      </c>
      <c r="F4" s="69"/>
      <c r="G4" s="69"/>
      <c r="H4" s="70"/>
      <c r="I4" s="67" t="s">
        <v>9</v>
      </c>
      <c r="J4" s="71" t="str">
        <f>VLOOKUP(D4,CLIENTES,10,FALSE)</f>
        <v>2 2730 0996</v>
      </c>
      <c r="K4" s="20"/>
    </row>
    <row r="5" spans="2:11" ht="15">
      <c r="B5" s="72"/>
      <c r="C5" s="73"/>
      <c r="D5" s="74"/>
      <c r="E5" s="103" t="str">
        <f>VLOOKUP(D4,CLIENTES,4,FALSE)</f>
        <v>San Ignacio </v>
      </c>
      <c r="F5" s="103"/>
      <c r="G5" s="103"/>
      <c r="H5" s="103"/>
      <c r="I5" s="103"/>
      <c r="J5" s="104"/>
      <c r="K5" s="20"/>
    </row>
    <row r="6" spans="2:10" ht="17.25" customHeight="1">
      <c r="B6" s="72" t="s">
        <v>27</v>
      </c>
      <c r="C6" s="73"/>
      <c r="D6" s="75" t="str">
        <f>VLOOKUP(D4,CLIENTES,2,FALSE)</f>
        <v>UPC</v>
      </c>
      <c r="E6" s="73" t="s">
        <v>7</v>
      </c>
      <c r="F6" s="103" t="str">
        <f>VLOOKUP(D4,CLIENTES,5,FALSE)</f>
        <v>QUILICURA</v>
      </c>
      <c r="G6" s="103"/>
      <c r="H6" s="103"/>
      <c r="I6" s="76" t="str">
        <f>VLOOKUP(D4,CLIENTES,11,FALSE)</f>
        <v>CMunoz@upc.cl</v>
      </c>
      <c r="J6" s="77"/>
    </row>
    <row r="7" spans="2:10" ht="15">
      <c r="B7" s="72" t="s">
        <v>25</v>
      </c>
      <c r="C7" s="73"/>
      <c r="D7" s="75">
        <f>VLOOKUP(D4,CLIENTES,3,FALSE)</f>
        <v>0</v>
      </c>
      <c r="E7" s="73" t="s">
        <v>8</v>
      </c>
      <c r="F7" s="103" t="str">
        <f>VLOOKUP(D4,CLIENTES,6,FALSE)</f>
        <v>STGO</v>
      </c>
      <c r="G7" s="103"/>
      <c r="H7" s="103"/>
      <c r="I7" s="73" t="s">
        <v>26</v>
      </c>
      <c r="J7" s="78" t="str">
        <f>VLOOKUP(D4,CLIENTES,8,FALSE)</f>
        <v>Cesar Muñoz</v>
      </c>
    </row>
    <row r="8" spans="2:12" ht="15.75" thickBot="1">
      <c r="B8" s="101" t="s">
        <v>28</v>
      </c>
      <c r="C8" s="102"/>
      <c r="D8" s="75">
        <f>VLOOKUP(D4,CLIENTES,7,FALSE)</f>
        <v>0</v>
      </c>
      <c r="E8" s="73" t="s">
        <v>11</v>
      </c>
      <c r="F8" s="103">
        <f>VLOOKUP(D4,CLIENTES,12,FALSE)</f>
        <v>0</v>
      </c>
      <c r="G8" s="103"/>
      <c r="H8" s="103"/>
      <c r="I8" s="73" t="s">
        <v>14</v>
      </c>
      <c r="J8" s="79">
        <f ca="1">TODAY()</f>
        <v>41906</v>
      </c>
      <c r="K8" s="20"/>
      <c r="L8" s="20"/>
    </row>
    <row r="9" spans="2:19" ht="16.5" thickBot="1" thickTop="1">
      <c r="B9" s="80"/>
      <c r="C9" s="81"/>
      <c r="D9" s="82"/>
      <c r="E9" s="81"/>
      <c r="F9" s="82"/>
      <c r="G9" s="82"/>
      <c r="H9" s="82"/>
      <c r="I9" s="81"/>
      <c r="J9" s="83"/>
      <c r="K9" s="20"/>
      <c r="L9" s="20"/>
      <c r="Q9" s="21"/>
      <c r="R9" s="22" t="s">
        <v>21</v>
      </c>
      <c r="S9" s="23" t="s">
        <v>22</v>
      </c>
    </row>
    <row r="10" spans="2:19" ht="15.75" thickBot="1">
      <c r="B10" s="84" t="s">
        <v>1</v>
      </c>
      <c r="C10" s="98" t="s">
        <v>24</v>
      </c>
      <c r="D10" s="99"/>
      <c r="E10" s="100"/>
      <c r="F10" s="85" t="s">
        <v>0</v>
      </c>
      <c r="G10" s="86" t="s">
        <v>23</v>
      </c>
      <c r="H10" s="96" t="s">
        <v>15</v>
      </c>
      <c r="I10" s="87" t="s">
        <v>13</v>
      </c>
      <c r="J10" s="97" t="s">
        <v>2</v>
      </c>
      <c r="K10" s="24" t="s">
        <v>18</v>
      </c>
      <c r="L10" s="25" t="s">
        <v>628</v>
      </c>
      <c r="M10" s="25" t="s">
        <v>629</v>
      </c>
      <c r="N10" s="25" t="s">
        <v>630</v>
      </c>
      <c r="O10" s="25" t="s">
        <v>630</v>
      </c>
      <c r="P10" s="25" t="s">
        <v>631</v>
      </c>
      <c r="Q10" s="26" t="s">
        <v>16</v>
      </c>
      <c r="R10" s="25" t="s">
        <v>19</v>
      </c>
      <c r="S10" s="27" t="s">
        <v>20</v>
      </c>
    </row>
    <row r="11" spans="2:19" ht="15">
      <c r="B11" s="88">
        <v>2</v>
      </c>
      <c r="C11" s="105" t="s">
        <v>607</v>
      </c>
      <c r="D11" s="106"/>
      <c r="E11" s="107"/>
      <c r="F11" s="108">
        <v>15</v>
      </c>
      <c r="G11" s="89" t="s">
        <v>23</v>
      </c>
      <c r="H11" s="90">
        <f>+S11</f>
        <v>1323</v>
      </c>
      <c r="I11" s="91"/>
      <c r="J11" s="92">
        <f aca="true" t="shared" si="0" ref="J11:J31">F11*H11*(1-I11/100)</f>
        <v>19845</v>
      </c>
      <c r="K11" s="28">
        <v>2</v>
      </c>
      <c r="L11" s="29">
        <v>945</v>
      </c>
      <c r="M11" s="29"/>
      <c r="N11" s="29"/>
      <c r="O11" s="29"/>
      <c r="P11" s="29"/>
      <c r="Q11" s="30">
        <v>1.4</v>
      </c>
      <c r="R11" s="31">
        <f aca="true" t="shared" si="1" ref="R11:R17">L11</f>
        <v>945</v>
      </c>
      <c r="S11" s="33">
        <f aca="true" t="shared" si="2" ref="S11:S31">R11*Q11</f>
        <v>1323</v>
      </c>
    </row>
    <row r="12" spans="2:19" ht="15">
      <c r="B12" s="88">
        <v>2</v>
      </c>
      <c r="C12" s="105" t="s">
        <v>609</v>
      </c>
      <c r="D12" s="109"/>
      <c r="E12" s="107"/>
      <c r="F12" s="108">
        <v>10</v>
      </c>
      <c r="G12" s="89" t="s">
        <v>23</v>
      </c>
      <c r="H12" s="90">
        <f aca="true" t="shared" si="3" ref="H12:H31">+S12</f>
        <v>982.8</v>
      </c>
      <c r="I12" s="91"/>
      <c r="J12" s="92">
        <f t="shared" si="0"/>
        <v>9828</v>
      </c>
      <c r="K12" s="28">
        <v>3</v>
      </c>
      <c r="L12" s="29">
        <v>702</v>
      </c>
      <c r="M12" s="29">
        <v>715</v>
      </c>
      <c r="N12" s="29"/>
      <c r="O12" s="29"/>
      <c r="P12" s="29"/>
      <c r="Q12" s="30">
        <v>1.4</v>
      </c>
      <c r="R12" s="31">
        <f t="shared" si="1"/>
        <v>702</v>
      </c>
      <c r="S12" s="33">
        <f t="shared" si="2"/>
        <v>982.8</v>
      </c>
    </row>
    <row r="13" spans="2:19" ht="15">
      <c r="B13" s="88">
        <v>4</v>
      </c>
      <c r="C13" s="105" t="s">
        <v>610</v>
      </c>
      <c r="D13" s="106"/>
      <c r="E13" s="107"/>
      <c r="F13" s="108">
        <v>15</v>
      </c>
      <c r="G13" s="89" t="s">
        <v>23</v>
      </c>
      <c r="H13" s="90">
        <f t="shared" si="3"/>
        <v>638.4</v>
      </c>
      <c r="I13" s="91"/>
      <c r="J13" s="92">
        <f t="shared" si="0"/>
        <v>9576</v>
      </c>
      <c r="K13" s="28">
        <v>4</v>
      </c>
      <c r="L13" s="29">
        <v>456</v>
      </c>
      <c r="M13" s="29">
        <v>500</v>
      </c>
      <c r="N13" s="29"/>
      <c r="O13" s="29"/>
      <c r="P13" s="29"/>
      <c r="Q13" s="30">
        <v>1.4</v>
      </c>
      <c r="R13" s="31">
        <f t="shared" si="1"/>
        <v>456</v>
      </c>
      <c r="S13" s="33">
        <f t="shared" si="2"/>
        <v>638.4</v>
      </c>
    </row>
    <row r="14" spans="2:19" ht="15">
      <c r="B14" s="88">
        <v>5</v>
      </c>
      <c r="C14" s="105" t="s">
        <v>611</v>
      </c>
      <c r="D14" s="106"/>
      <c r="E14" s="107"/>
      <c r="F14" s="108">
        <v>10</v>
      </c>
      <c r="G14" s="89" t="s">
        <v>23</v>
      </c>
      <c r="H14" s="90">
        <f t="shared" si="3"/>
        <v>957.5999999999999</v>
      </c>
      <c r="I14" s="91">
        <v>0</v>
      </c>
      <c r="J14" s="92">
        <f>F14*H14*(1-I14/100)</f>
        <v>9576</v>
      </c>
      <c r="K14" s="28">
        <v>5</v>
      </c>
      <c r="L14" s="29">
        <v>684</v>
      </c>
      <c r="M14" s="29"/>
      <c r="N14" s="29"/>
      <c r="O14" s="29"/>
      <c r="P14" s="29"/>
      <c r="Q14" s="30">
        <v>1.4</v>
      </c>
      <c r="R14" s="31">
        <f t="shared" si="1"/>
        <v>684</v>
      </c>
      <c r="S14" s="33">
        <f t="shared" si="2"/>
        <v>957.5999999999999</v>
      </c>
    </row>
    <row r="15" spans="2:19" ht="15">
      <c r="B15" s="40">
        <v>9</v>
      </c>
      <c r="C15" s="105" t="s">
        <v>613</v>
      </c>
      <c r="D15" s="106"/>
      <c r="E15" s="107"/>
      <c r="F15" s="108">
        <v>10</v>
      </c>
      <c r="G15" s="89" t="s">
        <v>23</v>
      </c>
      <c r="H15" s="90">
        <f t="shared" si="3"/>
        <v>2283.3999999999996</v>
      </c>
      <c r="I15" s="91">
        <v>0</v>
      </c>
      <c r="J15" s="92">
        <f t="shared" si="0"/>
        <v>22833.999999999996</v>
      </c>
      <c r="K15" s="28">
        <v>9</v>
      </c>
      <c r="L15" s="29">
        <v>1631</v>
      </c>
      <c r="M15" s="29">
        <v>2020</v>
      </c>
      <c r="N15" s="29"/>
      <c r="O15" s="29">
        <f>M15*(1-0.2)</f>
        <v>1616</v>
      </c>
      <c r="P15" s="29"/>
      <c r="Q15" s="30">
        <v>1.4</v>
      </c>
      <c r="R15" s="31">
        <f t="shared" si="1"/>
        <v>1631</v>
      </c>
      <c r="S15" s="33">
        <f t="shared" si="2"/>
        <v>2283.3999999999996</v>
      </c>
    </row>
    <row r="16" spans="2:19" ht="15">
      <c r="B16" s="40">
        <v>10</v>
      </c>
      <c r="C16" s="105" t="s">
        <v>614</v>
      </c>
      <c r="D16" s="106"/>
      <c r="E16" s="107"/>
      <c r="F16" s="108">
        <v>10</v>
      </c>
      <c r="G16" s="89" t="s">
        <v>23</v>
      </c>
      <c r="H16" s="90">
        <f t="shared" si="3"/>
        <v>982.8</v>
      </c>
      <c r="I16" s="91">
        <v>0</v>
      </c>
      <c r="J16" s="92">
        <f>F16*H16*(1-I16/100)</f>
        <v>9828</v>
      </c>
      <c r="K16" s="28">
        <v>10</v>
      </c>
      <c r="L16" s="29">
        <v>702</v>
      </c>
      <c r="M16" s="29"/>
      <c r="N16" s="29"/>
      <c r="O16" s="29">
        <f>M16*(1-0.2)</f>
        <v>0</v>
      </c>
      <c r="P16" s="29"/>
      <c r="Q16" s="30">
        <v>1.4</v>
      </c>
      <c r="R16" s="31">
        <f t="shared" si="1"/>
        <v>702</v>
      </c>
      <c r="S16" s="33">
        <f t="shared" si="2"/>
        <v>982.8</v>
      </c>
    </row>
    <row r="17" spans="2:19" ht="15">
      <c r="B17" s="40">
        <v>12</v>
      </c>
      <c r="C17" s="105" t="s">
        <v>615</v>
      </c>
      <c r="D17" s="106"/>
      <c r="E17" s="107"/>
      <c r="F17" s="108">
        <v>10</v>
      </c>
      <c r="G17" s="89" t="s">
        <v>23</v>
      </c>
      <c r="H17" s="90">
        <f t="shared" si="3"/>
        <v>951.9999999999999</v>
      </c>
      <c r="I17" s="91">
        <v>0</v>
      </c>
      <c r="J17" s="92">
        <f t="shared" si="0"/>
        <v>9519.999999999998</v>
      </c>
      <c r="K17" s="28">
        <v>12</v>
      </c>
      <c r="L17" s="29">
        <v>680</v>
      </c>
      <c r="M17" s="29"/>
      <c r="N17" s="29"/>
      <c r="O17" s="29"/>
      <c r="P17" s="29"/>
      <c r="Q17" s="30">
        <v>1.4</v>
      </c>
      <c r="R17" s="31">
        <f t="shared" si="1"/>
        <v>680</v>
      </c>
      <c r="S17" s="33">
        <f t="shared" si="2"/>
        <v>951.9999999999999</v>
      </c>
    </row>
    <row r="18" spans="2:19" ht="15">
      <c r="B18" s="40">
        <v>13</v>
      </c>
      <c r="C18" s="105" t="s">
        <v>616</v>
      </c>
      <c r="D18" s="106"/>
      <c r="E18" s="107"/>
      <c r="F18" s="108">
        <v>5</v>
      </c>
      <c r="G18" s="89" t="s">
        <v>23</v>
      </c>
      <c r="H18" s="90">
        <f t="shared" si="3"/>
        <v>4273.5</v>
      </c>
      <c r="I18" s="91">
        <v>0</v>
      </c>
      <c r="J18" s="92">
        <f t="shared" si="0"/>
        <v>21367.5</v>
      </c>
      <c r="K18" s="28">
        <v>13</v>
      </c>
      <c r="L18" s="29">
        <v>2068</v>
      </c>
      <c r="M18" s="29"/>
      <c r="N18" s="29">
        <f>2020+2050</f>
        <v>4070</v>
      </c>
      <c r="O18" s="29">
        <f>+N18*(1-0.25)</f>
        <v>3052.5</v>
      </c>
      <c r="P18" s="29"/>
      <c r="Q18" s="30">
        <v>1.4</v>
      </c>
      <c r="R18" s="31">
        <f>+O18</f>
        <v>3052.5</v>
      </c>
      <c r="S18" s="33">
        <f t="shared" si="2"/>
        <v>4273.5</v>
      </c>
    </row>
    <row r="19" spans="2:19" ht="15">
      <c r="B19" s="40">
        <v>14</v>
      </c>
      <c r="C19" s="105" t="s">
        <v>617</v>
      </c>
      <c r="D19" s="106"/>
      <c r="E19" s="107"/>
      <c r="F19" s="108">
        <v>5</v>
      </c>
      <c r="G19" s="89" t="s">
        <v>23</v>
      </c>
      <c r="H19" s="90">
        <f t="shared" si="3"/>
        <v>2121</v>
      </c>
      <c r="I19" s="91">
        <v>0</v>
      </c>
      <c r="J19" s="92">
        <f t="shared" si="0"/>
        <v>10605</v>
      </c>
      <c r="K19" s="28">
        <v>14</v>
      </c>
      <c r="L19" s="29"/>
      <c r="M19" s="29"/>
      <c r="N19" s="29">
        <v>2020</v>
      </c>
      <c r="O19" s="29">
        <f aca="true" t="shared" si="4" ref="O19:O29">+N19*(1-0.25)</f>
        <v>1515</v>
      </c>
      <c r="P19" s="29"/>
      <c r="Q19" s="30">
        <v>1.4</v>
      </c>
      <c r="R19" s="31">
        <f>+O19</f>
        <v>1515</v>
      </c>
      <c r="S19" s="33">
        <f t="shared" si="2"/>
        <v>2121</v>
      </c>
    </row>
    <row r="20" spans="2:19" ht="15">
      <c r="B20" s="40">
        <v>15</v>
      </c>
      <c r="C20" s="105" t="s">
        <v>612</v>
      </c>
      <c r="D20" s="106"/>
      <c r="E20" s="107"/>
      <c r="F20" s="108">
        <v>5</v>
      </c>
      <c r="G20" s="89" t="s">
        <v>23</v>
      </c>
      <c r="H20" s="90">
        <f t="shared" si="3"/>
        <v>1270.5</v>
      </c>
      <c r="I20" s="91">
        <v>0</v>
      </c>
      <c r="J20" s="92">
        <f>F20*H20*(1-I20/100)</f>
        <v>6352.5</v>
      </c>
      <c r="K20" s="28">
        <v>15</v>
      </c>
      <c r="L20" s="29"/>
      <c r="M20" s="29"/>
      <c r="N20" s="29">
        <v>1210</v>
      </c>
      <c r="O20" s="29">
        <f t="shared" si="4"/>
        <v>907.5</v>
      </c>
      <c r="P20" s="29"/>
      <c r="Q20" s="30">
        <v>1.4</v>
      </c>
      <c r="R20" s="31">
        <f>+O20</f>
        <v>907.5</v>
      </c>
      <c r="S20" s="33">
        <f t="shared" si="2"/>
        <v>1270.5</v>
      </c>
    </row>
    <row r="21" spans="2:19" ht="15">
      <c r="B21" s="40">
        <v>16</v>
      </c>
      <c r="C21" s="105" t="s">
        <v>618</v>
      </c>
      <c r="D21" s="106"/>
      <c r="E21" s="107"/>
      <c r="F21" s="108">
        <v>5</v>
      </c>
      <c r="G21" s="89" t="s">
        <v>23</v>
      </c>
      <c r="H21" s="90">
        <f t="shared" si="3"/>
        <v>1826.9999999999998</v>
      </c>
      <c r="I21" s="91">
        <v>0</v>
      </c>
      <c r="J21" s="92">
        <f t="shared" si="0"/>
        <v>9134.999999999998</v>
      </c>
      <c r="K21" s="28">
        <v>16</v>
      </c>
      <c r="L21" s="29">
        <v>1305</v>
      </c>
      <c r="M21" s="29"/>
      <c r="N21" s="29"/>
      <c r="O21" s="29">
        <f t="shared" si="4"/>
        <v>0</v>
      </c>
      <c r="P21" s="29"/>
      <c r="Q21" s="30">
        <v>1.4</v>
      </c>
      <c r="R21" s="31">
        <f>+L21</f>
        <v>1305</v>
      </c>
      <c r="S21" s="33">
        <f t="shared" si="2"/>
        <v>1826.9999999999998</v>
      </c>
    </row>
    <row r="22" spans="2:19" ht="15">
      <c r="B22" s="40">
        <v>17</v>
      </c>
      <c r="C22" s="105" t="s">
        <v>619</v>
      </c>
      <c r="D22" s="106"/>
      <c r="E22" s="107"/>
      <c r="F22" s="108">
        <v>5</v>
      </c>
      <c r="G22" s="89" t="s">
        <v>23</v>
      </c>
      <c r="H22" s="90">
        <f t="shared" si="3"/>
        <v>2971.5</v>
      </c>
      <c r="I22" s="91">
        <v>0</v>
      </c>
      <c r="J22" s="92">
        <f t="shared" si="0"/>
        <v>14857.5</v>
      </c>
      <c r="K22" s="28">
        <v>17</v>
      </c>
      <c r="L22" s="29"/>
      <c r="M22" s="29">
        <v>1221</v>
      </c>
      <c r="N22" s="29">
        <f>2830</f>
        <v>2830</v>
      </c>
      <c r="O22" s="29">
        <f t="shared" si="4"/>
        <v>2122.5</v>
      </c>
      <c r="P22" s="29">
        <v>2970</v>
      </c>
      <c r="Q22" s="30">
        <v>1.4</v>
      </c>
      <c r="R22" s="31">
        <f>+O22</f>
        <v>2122.5</v>
      </c>
      <c r="S22" s="33">
        <f t="shared" si="2"/>
        <v>2971.5</v>
      </c>
    </row>
    <row r="23" spans="2:19" ht="15">
      <c r="B23" s="40">
        <v>18</v>
      </c>
      <c r="C23" s="105" t="s">
        <v>620</v>
      </c>
      <c r="D23" s="106"/>
      <c r="E23" s="107"/>
      <c r="F23" s="108">
        <v>5</v>
      </c>
      <c r="G23" s="89" t="s">
        <v>23</v>
      </c>
      <c r="H23" s="90">
        <f t="shared" si="3"/>
        <v>4179</v>
      </c>
      <c r="I23" s="91"/>
      <c r="J23" s="92">
        <f t="shared" si="0"/>
        <v>20895</v>
      </c>
      <c r="K23" s="28">
        <v>18</v>
      </c>
      <c r="L23" s="29"/>
      <c r="M23" s="29"/>
      <c r="N23" s="29">
        <f>2830+1150</f>
        <v>3980</v>
      </c>
      <c r="O23" s="29">
        <f t="shared" si="4"/>
        <v>2985</v>
      </c>
      <c r="P23" s="29"/>
      <c r="Q23" s="30">
        <v>1.4</v>
      </c>
      <c r="R23" s="31">
        <f aca="true" t="shared" si="5" ref="R23:R29">+O23</f>
        <v>2985</v>
      </c>
      <c r="S23" s="33">
        <f t="shared" si="2"/>
        <v>4179</v>
      </c>
    </row>
    <row r="24" spans="2:19" ht="15">
      <c r="B24" s="40">
        <v>19</v>
      </c>
      <c r="C24" s="105" t="s">
        <v>621</v>
      </c>
      <c r="D24" s="106"/>
      <c r="E24" s="107"/>
      <c r="F24" s="108">
        <v>5</v>
      </c>
      <c r="G24" s="89" t="s">
        <v>23</v>
      </c>
      <c r="H24" s="90">
        <f t="shared" si="3"/>
        <v>2707.5</v>
      </c>
      <c r="I24" s="91"/>
      <c r="J24" s="92">
        <f t="shared" si="0"/>
        <v>13537.5</v>
      </c>
      <c r="K24" s="28">
        <v>19</v>
      </c>
      <c r="L24" s="29"/>
      <c r="M24" s="29">
        <v>2814</v>
      </c>
      <c r="N24" s="29">
        <v>3610</v>
      </c>
      <c r="O24" s="29">
        <f t="shared" si="4"/>
        <v>2707.5</v>
      </c>
      <c r="P24" s="29">
        <v>3360</v>
      </c>
      <c r="Q24" s="30">
        <v>1</v>
      </c>
      <c r="R24" s="31">
        <f t="shared" si="5"/>
        <v>2707.5</v>
      </c>
      <c r="S24" s="33">
        <f t="shared" si="2"/>
        <v>2707.5</v>
      </c>
    </row>
    <row r="25" spans="2:19" ht="15">
      <c r="B25" s="40">
        <v>20</v>
      </c>
      <c r="C25" s="105" t="s">
        <v>622</v>
      </c>
      <c r="D25" s="106"/>
      <c r="E25" s="107"/>
      <c r="F25" s="108">
        <v>5</v>
      </c>
      <c r="G25" s="89" t="s">
        <v>23</v>
      </c>
      <c r="H25" s="90">
        <f t="shared" si="3"/>
        <v>5313</v>
      </c>
      <c r="I25" s="91"/>
      <c r="J25" s="92">
        <f>F25*H25*(1-I25/100)</f>
        <v>26565</v>
      </c>
      <c r="K25" s="28">
        <v>20</v>
      </c>
      <c r="L25" s="29"/>
      <c r="M25" s="29"/>
      <c r="N25" s="29">
        <f>3610+1450</f>
        <v>5060</v>
      </c>
      <c r="O25" s="29">
        <f t="shared" si="4"/>
        <v>3795</v>
      </c>
      <c r="P25" s="29"/>
      <c r="Q25" s="30">
        <v>1.4</v>
      </c>
      <c r="R25" s="31">
        <f t="shared" si="5"/>
        <v>3795</v>
      </c>
      <c r="S25" s="33">
        <f t="shared" si="2"/>
        <v>5313</v>
      </c>
    </row>
    <row r="26" spans="2:19" ht="15">
      <c r="B26" s="40">
        <v>21</v>
      </c>
      <c r="C26" s="105" t="s">
        <v>623</v>
      </c>
      <c r="D26" s="106"/>
      <c r="E26" s="107"/>
      <c r="F26" s="108">
        <v>10</v>
      </c>
      <c r="G26" s="89" t="s">
        <v>23</v>
      </c>
      <c r="H26" s="90">
        <f t="shared" si="3"/>
        <v>1260</v>
      </c>
      <c r="I26" s="91"/>
      <c r="J26" s="92">
        <f t="shared" si="0"/>
        <v>12600</v>
      </c>
      <c r="K26" s="28">
        <v>21</v>
      </c>
      <c r="L26" s="29"/>
      <c r="M26" s="29">
        <v>796</v>
      </c>
      <c r="N26" s="8">
        <v>1680</v>
      </c>
      <c r="O26" s="29">
        <f t="shared" si="4"/>
        <v>1260</v>
      </c>
      <c r="P26" s="29"/>
      <c r="Q26" s="30">
        <v>1</v>
      </c>
      <c r="R26" s="31">
        <f t="shared" si="5"/>
        <v>1260</v>
      </c>
      <c r="S26" s="33">
        <f t="shared" si="2"/>
        <v>1260</v>
      </c>
    </row>
    <row r="27" spans="2:19" ht="15">
      <c r="B27" s="40">
        <v>22</v>
      </c>
      <c r="C27" s="105" t="s">
        <v>624</v>
      </c>
      <c r="D27" s="106"/>
      <c r="E27" s="107"/>
      <c r="F27" s="108">
        <v>5</v>
      </c>
      <c r="G27" s="89" t="s">
        <v>23</v>
      </c>
      <c r="H27" s="90">
        <f t="shared" si="3"/>
        <v>2656.5</v>
      </c>
      <c r="I27" s="91"/>
      <c r="J27" s="92">
        <f t="shared" si="0"/>
        <v>13282.5</v>
      </c>
      <c r="K27" s="28">
        <v>22</v>
      </c>
      <c r="L27" s="29"/>
      <c r="M27" s="29"/>
      <c r="N27" s="29">
        <f>1680+850</f>
        <v>2530</v>
      </c>
      <c r="O27" s="29">
        <f t="shared" si="4"/>
        <v>1897.5</v>
      </c>
      <c r="P27" s="29"/>
      <c r="Q27" s="30">
        <v>1.4</v>
      </c>
      <c r="R27" s="31">
        <f t="shared" si="5"/>
        <v>1897.5</v>
      </c>
      <c r="S27" s="33">
        <f t="shared" si="2"/>
        <v>2656.5</v>
      </c>
    </row>
    <row r="28" spans="2:19" ht="15">
      <c r="B28" s="40">
        <v>23</v>
      </c>
      <c r="C28" s="105" t="s">
        <v>625</v>
      </c>
      <c r="D28" s="106"/>
      <c r="E28" s="107"/>
      <c r="F28" s="108">
        <v>5</v>
      </c>
      <c r="G28" s="89" t="s">
        <v>23</v>
      </c>
      <c r="H28" s="90">
        <f t="shared" si="3"/>
        <v>1425</v>
      </c>
      <c r="I28" s="91"/>
      <c r="J28" s="92">
        <f t="shared" si="0"/>
        <v>7125</v>
      </c>
      <c r="K28" s="28">
        <v>23</v>
      </c>
      <c r="L28" s="29"/>
      <c r="M28" s="29">
        <v>849</v>
      </c>
      <c r="N28" s="29">
        <v>1900</v>
      </c>
      <c r="O28" s="29">
        <f t="shared" si="4"/>
        <v>1425</v>
      </c>
      <c r="P28" s="29">
        <v>2115</v>
      </c>
      <c r="Q28" s="30">
        <v>1</v>
      </c>
      <c r="R28" s="31">
        <f t="shared" si="5"/>
        <v>1425</v>
      </c>
      <c r="S28" s="33">
        <f t="shared" si="2"/>
        <v>1425</v>
      </c>
    </row>
    <row r="29" spans="2:19" ht="15">
      <c r="B29" s="40">
        <v>24</v>
      </c>
      <c r="C29" s="105" t="s">
        <v>627</v>
      </c>
      <c r="D29" s="106"/>
      <c r="E29" s="107"/>
      <c r="F29" s="108">
        <v>5</v>
      </c>
      <c r="G29" s="89" t="s">
        <v>23</v>
      </c>
      <c r="H29" s="90">
        <f t="shared" si="3"/>
        <v>3024</v>
      </c>
      <c r="I29" s="91"/>
      <c r="J29" s="92">
        <f t="shared" si="0"/>
        <v>15120</v>
      </c>
      <c r="K29" s="28">
        <v>24</v>
      </c>
      <c r="L29" s="29"/>
      <c r="M29" s="29"/>
      <c r="N29" s="29">
        <f>1900+980</f>
        <v>2880</v>
      </c>
      <c r="O29" s="29">
        <f t="shared" si="4"/>
        <v>2160</v>
      </c>
      <c r="P29" s="29"/>
      <c r="Q29" s="30">
        <v>1.4</v>
      </c>
      <c r="R29" s="31">
        <f t="shared" si="5"/>
        <v>2160</v>
      </c>
      <c r="S29" s="33">
        <f t="shared" si="2"/>
        <v>3024</v>
      </c>
    </row>
    <row r="30" spans="2:19" ht="15">
      <c r="B30" s="40">
        <v>25</v>
      </c>
      <c r="C30" s="105" t="s">
        <v>608</v>
      </c>
      <c r="D30" s="106"/>
      <c r="E30" s="107"/>
      <c r="F30" s="108">
        <v>10</v>
      </c>
      <c r="G30" s="89" t="s">
        <v>23</v>
      </c>
      <c r="H30" s="90">
        <f t="shared" si="3"/>
        <v>1101.8</v>
      </c>
      <c r="I30" s="91"/>
      <c r="J30" s="92">
        <f>F30*H30*(1-I30/100)</f>
        <v>11018</v>
      </c>
      <c r="K30" s="28">
        <v>25</v>
      </c>
      <c r="L30" s="29">
        <v>787</v>
      </c>
      <c r="M30" s="29"/>
      <c r="N30" s="29"/>
      <c r="O30" s="29"/>
      <c r="P30" s="29"/>
      <c r="Q30" s="30">
        <v>1.4</v>
      </c>
      <c r="R30" s="31">
        <f>L30</f>
        <v>787</v>
      </c>
      <c r="S30" s="33">
        <f t="shared" si="2"/>
        <v>1101.8</v>
      </c>
    </row>
    <row r="31" spans="2:19" ht="15.75" thickBot="1">
      <c r="B31" s="40">
        <v>26</v>
      </c>
      <c r="C31" s="105" t="s">
        <v>626</v>
      </c>
      <c r="D31" s="106"/>
      <c r="E31" s="107"/>
      <c r="F31" s="108">
        <v>10</v>
      </c>
      <c r="G31" s="89" t="s">
        <v>23</v>
      </c>
      <c r="H31" s="90">
        <f t="shared" si="3"/>
        <v>1250.1999999999998</v>
      </c>
      <c r="I31" s="91"/>
      <c r="J31" s="92">
        <f t="shared" si="0"/>
        <v>12501.999999999998</v>
      </c>
      <c r="K31" s="28">
        <v>26</v>
      </c>
      <c r="L31" s="29">
        <v>893</v>
      </c>
      <c r="M31" s="29"/>
      <c r="N31" s="29"/>
      <c r="O31" s="29"/>
      <c r="P31" s="29"/>
      <c r="Q31" s="30">
        <v>1.4</v>
      </c>
      <c r="R31" s="31">
        <f>L31</f>
        <v>893</v>
      </c>
      <c r="S31" s="33">
        <f t="shared" si="2"/>
        <v>1250.1999999999998</v>
      </c>
    </row>
    <row r="32" spans="2:10" ht="15">
      <c r="B32" s="41" t="s">
        <v>17</v>
      </c>
      <c r="C32" s="42"/>
      <c r="D32" s="35"/>
      <c r="E32" s="35"/>
      <c r="F32" s="43"/>
      <c r="G32" s="44" t="s">
        <v>3</v>
      </c>
      <c r="H32" s="45"/>
      <c r="I32" s="46"/>
      <c r="J32" s="47">
        <f>SUM(J11:J31)</f>
        <v>285969.5</v>
      </c>
    </row>
    <row r="33" spans="2:10" ht="15">
      <c r="B33" s="48"/>
      <c r="C33" s="49"/>
      <c r="D33" s="50"/>
      <c r="E33" s="37"/>
      <c r="F33" s="51"/>
      <c r="G33" s="52" t="s">
        <v>13</v>
      </c>
      <c r="H33" s="53"/>
      <c r="I33" s="54"/>
      <c r="J33" s="55">
        <f>J32*I33</f>
        <v>0</v>
      </c>
    </row>
    <row r="34" spans="2:10" ht="15">
      <c r="B34" s="36"/>
      <c r="C34" s="37"/>
      <c r="D34" s="37"/>
      <c r="E34" s="37"/>
      <c r="F34" s="56"/>
      <c r="G34" s="57" t="s">
        <v>4</v>
      </c>
      <c r="H34" s="49"/>
      <c r="I34" s="58"/>
      <c r="J34" s="55">
        <f>J32-J33</f>
        <v>285969.5</v>
      </c>
    </row>
    <row r="35" spans="2:10" ht="15">
      <c r="B35" s="36"/>
      <c r="C35" s="37"/>
      <c r="D35" s="37"/>
      <c r="E35" s="37"/>
      <c r="F35" s="51"/>
      <c r="G35" s="52">
        <v>0.19</v>
      </c>
      <c r="H35" s="53"/>
      <c r="I35" s="54">
        <v>0.19</v>
      </c>
      <c r="J35" s="55">
        <f>J34*I35</f>
        <v>54334.205</v>
      </c>
    </row>
    <row r="36" spans="2:10" ht="15.75" thickBot="1">
      <c r="B36" s="38"/>
      <c r="C36" s="39"/>
      <c r="D36" s="39"/>
      <c r="E36" s="39"/>
      <c r="F36" s="59"/>
      <c r="G36" s="60" t="s">
        <v>2</v>
      </c>
      <c r="H36" s="61"/>
      <c r="I36" s="62"/>
      <c r="J36" s="63">
        <f>J34+J35</f>
        <v>340303.705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4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N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4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4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5" t="s">
        <v>585</v>
      </c>
    </row>
    <row r="108" spans="1:13" ht="15">
      <c r="A108">
        <v>107</v>
      </c>
      <c r="B108" s="34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94" t="s">
        <v>593</v>
      </c>
      <c r="C109" s="93" t="s">
        <v>594</v>
      </c>
      <c r="D109" s="93" t="s">
        <v>595</v>
      </c>
      <c r="E109" s="93" t="s">
        <v>596</v>
      </c>
      <c r="F109" s="93" t="s">
        <v>37</v>
      </c>
      <c r="G109" s="93" t="s">
        <v>33</v>
      </c>
      <c r="H109" s="93"/>
      <c r="I109" s="93" t="s">
        <v>597</v>
      </c>
      <c r="J109" s="93"/>
      <c r="K109" s="93" t="s">
        <v>598</v>
      </c>
      <c r="L109" s="95" t="s">
        <v>599</v>
      </c>
      <c r="M109" s="93" t="s">
        <v>600</v>
      </c>
    </row>
    <row r="110" spans="1:14" ht="15">
      <c r="A110">
        <v>109</v>
      </c>
      <c r="B110" s="34" t="s">
        <v>606</v>
      </c>
      <c r="C110" t="s">
        <v>601</v>
      </c>
      <c r="E110" t="s">
        <v>602</v>
      </c>
      <c r="F110" t="s">
        <v>65</v>
      </c>
      <c r="G110" t="s">
        <v>33</v>
      </c>
      <c r="I110" t="s">
        <v>604</v>
      </c>
      <c r="K110" t="s">
        <v>605</v>
      </c>
      <c r="L110" s="65" t="s">
        <v>603</v>
      </c>
      <c r="N110" s="34"/>
    </row>
    <row r="111" spans="1:14" ht="15">
      <c r="A111">
        <v>110</v>
      </c>
      <c r="B111" s="94"/>
      <c r="C111" s="93"/>
      <c r="D111" s="93"/>
      <c r="E111" s="93"/>
      <c r="F111" s="93"/>
      <c r="G111" s="93"/>
      <c r="H111" s="93"/>
      <c r="I111" s="93"/>
      <c r="J111" s="93"/>
      <c r="K111" s="93"/>
      <c r="L111" s="95"/>
      <c r="M111" s="93"/>
      <c r="N111" s="94"/>
    </row>
    <row r="112" spans="1:14" ht="15">
      <c r="A112">
        <v>111</v>
      </c>
      <c r="N112" s="34"/>
    </row>
    <row r="113" spans="1:14" ht="15">
      <c r="A113">
        <v>112</v>
      </c>
      <c r="B113" s="94"/>
      <c r="C113" s="93"/>
      <c r="D113" s="93"/>
      <c r="E113" s="93"/>
      <c r="F113" s="93"/>
      <c r="G113" s="93"/>
      <c r="H113" s="93"/>
      <c r="I113" s="93"/>
      <c r="J113" s="93"/>
      <c r="K113" s="93"/>
      <c r="L113" s="95"/>
      <c r="M113" s="93"/>
      <c r="N113" s="94"/>
    </row>
    <row r="114" spans="1:14" ht="15">
      <c r="A114">
        <v>113</v>
      </c>
      <c r="N114" s="34"/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0" r:id="rId3" display="CMunoz@upc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2014-09-24T14:33:52Z</cp:lastPrinted>
  <dcterms:created xsi:type="dcterms:W3CDTF">2013-07-12T05:01:37Z</dcterms:created>
  <dcterms:modified xsi:type="dcterms:W3CDTF">2014-09-24T14:42:54Z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