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<sst xmlns="http://schemas.openxmlformats.org/spreadsheetml/2006/main" count="824" uniqueCount="591">
  <si>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</si>
  <si>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</si>
  <si>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</si>
  <si>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</si>
  <si>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</si>
  <si>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</si>
  <si>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</si>
  <si>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</si>
  <si>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</si>
  <si>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</si>
  <si>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</si>
  <si>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</si>
  <si>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</si>
  <si>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</si>
  <si>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</si>
  <si>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</si>
  <si>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</si>
  <si>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</si>
  <si>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</si>
  <si>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</si>
  <si>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</si>
  <si>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</si>
  <si>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</si>
  <si>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</si>
  <si>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</si>
  <si>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</si>
  <si>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</si>
  <si>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</si>
  <si>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</si>
  <si>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</si>
  <si>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</si>
  <si>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</si>
  <si>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</si>
  <si>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</si>
  <si>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</si>
  <si>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</si>
  <si>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</si>
  <si>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</si>
  <si>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</si>
  <si>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</si>
  <si>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</si>
  <si>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</si>
  <si>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</si>
  <si>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</si>
  <si>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</si>
  <si>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</si>
  <si>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</si>
  <si>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</si>
  <si>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</si>
  <si>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</si>
  <si>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</si>
  <si>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</si>
  <si>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</si>
  <si>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</si>
  <si>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</si>
  <si>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</si>
  <si>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</si>
  <si>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</si>
  <si>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</si>
  <si>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</si>
  <si>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</si>
  <si>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</si>
  <si>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</si>
  <si>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</si>
  <si>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</si>
  <si>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</si>
  <si>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</si>
  <si>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</si>
  <si>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</si>
  <si>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</si>
  <si>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</si>
  <si>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</si>
  <si>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</si>
  <si>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</si>
  <si>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</si>
  <si>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</si>
  <si>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</si>
  <si>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</si>
  <si>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</si>
  <si>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</si>
  <si>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</si>
  <si>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</si>
  <si>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</si>
  <si>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</si>
  <si>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</si>
  <si>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</si>
  <si>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</si>
  <si>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</si>
  <si>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</si>
  <si>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</si>
  <si>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</si>
  <si>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</si>
  <si>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</si>
  <si>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</si>
  <si>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</si>
  <si>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</si>
  <si>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</si>
  <si>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</si>
  <si>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</si>
  <si>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</si>
  <si>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</si>
  <si>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</si>
  <si>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</si>
  <si>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</si>
  <si>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</si>
  <si>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</si>
  <si>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</si>
  <si>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</si>
  <si>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</si>
  <si>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</si>
  <si>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</si>
  <si>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</si>
  <si>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</si>
  <si>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</si>
  <si>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</si>
  <si>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</si>
  <si>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</si>
  <si>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</si>
  <si>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</si>
  <si>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</si>
  <si>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</si>
  <si>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</si>
  <si>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</si>
  <si>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</si>
  <si>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</si>
  <si>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</si>
  <si>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</si>
  <si>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</si>
  <si>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</si>
  <si>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</si>
  <si>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</si>
  <si>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</si>
  <si>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</si>
  <si>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</si>
  <si>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</si>
  <si>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</si>
  <si>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</si>
  <si>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</si>
  <si>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</si>
  <si>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</si>
  <si>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</si>
  <si>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</si>
  <si>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</si>
  <si>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</si>
  <si>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</si>
  <si>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</si>
  <si>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</si>
  <si>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</si>
  <si>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</si>
  <si>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</si>
  <si>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</si>
  <si>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</si>
  <si>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</si>
  <si>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</si>
  <si>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</si>
  <si>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</si>
  <si>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</si>
  <si>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</si>
  <si>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</si>
  <si>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</si>
  <si>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</si>
  <si>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</si>
  <si>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</si>
  <si>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</si>
  <si>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</si>
  <si>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</si>
  <si>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</si>
  <si>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</si>
  <si>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</si>
  <si>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</si>
  <si>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</si>
  <si>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</si>
  <si>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</si>
  <si>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</si>
  <si>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</si>
  <si>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</si>
  <si>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</si>
  <si>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</si>
  <si>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</si>
  <si>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</si>
  <si>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</si>
  <si>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</si>
  <si>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</si>
  <si>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</si>
  <si>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</si>
  <si>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</si>
  <si>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</si>
  <si>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</si>
  <si>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</si>
  <si>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</si>
  <si>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</si>
  <si>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</si>
  <si>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</si>
  <si>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</si>
  <si>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</si>
  <si>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</si>
  <si>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</si>
  <si>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</si>
  <si>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</si>
  <si>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</si>
  <si>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</si>
  <si>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</si>
  <si>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</si>
  <si>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</si>
  <si>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</si>
  <si>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</si>
  <si>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</si>
  <si>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</si>
  <si>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</si>
  <si>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</si>
  <si>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</si>
  <si>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</si>
  <si>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</si>
  <si>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</si>
  <si>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</si>
  <si>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</si>
  <si>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</si>
  <si>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</si>
  <si>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</si>
  <si>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</si>
  <si>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</si>
  <si>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</si>
  <si>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</si>
  <si>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</si>
  <si>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</si>
  <si>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</si>
  <si>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</si>
  <si>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</si>
  <si>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</si>
  <si>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</si>
  <si>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</si>
  <si>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</si>
  <si>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</si>
  <si>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</si>
  <si>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</si>
  <si>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</si>
  <si>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</si>
  <si>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</si>
  <si>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</si>
  <si>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</si>
  <si>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</si>
  <si>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</si>
  <si>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</si>
  <si>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</si>
  <si>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</si>
  <si>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</si>
  <si>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</si>
  <si>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</si>
  <si>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</si>
  <si>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</si>
  <si>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</si>
  <si>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</si>
  <si>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</si>
  <si>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</si>
  <si>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</si>
  <si>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</si>
  <si>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</si>
  <si>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</si>
  <si>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</si>
  <si>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</si>
  <si>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</si>
  <si>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</si>
  <si>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</si>
  <si>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</si>
  <si>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</si>
  <si>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</si>
  <si>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</si>
  <si>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</si>
  <si>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</si>
  <si>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</si>
  <si>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</si>
  <si>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</si>
  <si>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</si>
  <si>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</si>
  <si>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</si>
  <si>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</si>
  <si>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</si>
  <si>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</si>
  <si>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</si>
  <si>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</si>
  <si>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</si>
  <si>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</si>
  <si>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</si>
  <si>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</si>
  <si>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</si>
  <si>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</si>
  <si>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</si>
  <si>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</si>
  <si>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</si>
  <si>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</si>
  <si>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</si>
  <si>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</si>
  <si>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</si>
  <si>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</si>
  <si>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</si>
  <si>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</si>
  <si>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</si>
  <si>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</si>
  <si>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</si>
  <si>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</si>
  <si>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</si>
  <si>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</si>
  <si>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</si>
  <si>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</si>
  <si>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</si>
  <si>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</si>
  <si>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</si>
  <si>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</si>
  <si>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</si>
  <si>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</si>
  <si>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</si>
  <si>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</si>
  <si>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</si>
  <si>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</si>
  <si>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</si>
  <si>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</si>
  <si>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</si>
  <si>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</si>
  <si>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</si>
  <si>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</si>
  <si>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</si>
  <si>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</si>
  <si>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</si>
  <si>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</si>
  <si>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</si>
  <si>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</si>
  <si>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</si>
  <si>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</si>
  <si>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</si>
  <si>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</si>
  <si>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</si>
  <si>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</si>
  <si>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</si>
  <si>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</si>
  <si>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</si>
  <si>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</si>
  <si>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</si>
  <si>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</si>
  <si>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</si>
  <si>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</si>
  <si>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</si>
  <si>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</si>
  <si>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</si>
  <si>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</si>
  <si>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</si>
  <si>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</si>
  <si>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</si>
  <si>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</si>
  <si>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</si>
  <si>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</si>
  <si>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</si>
  <si>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</si>
  <si>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</si>
  <si>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</si>
  <si>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</si>
  <si>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</si>
  <si>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</si>
  <si>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</si>
  <si>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</si>
  <si>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</si>
  <si>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</si>
  <si>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</si>
  <si>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</si>
  <si>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</si>
  <si>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</si>
  <si>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</si>
  <si>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</si>
  <si>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</si>
  <si>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</si>
  <si>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</si>
  <si>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</si>
  <si>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</si>
  <si>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</si>
  <si>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</si>
  <si>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</si>
  <si>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</si>
  <si>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</si>
  <si>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</si>
  <si>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</si>
  <si>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</si>
  <si>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</si>
  <si>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</si>
  <si>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</si>
  <si>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</si>
  <si>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</si>
  <si>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</si>
  <si>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</si>
  <si>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</si>
  <si>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</si>
  <si>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</si>
  <si>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</si>
  <si>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</si>
  <si>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</si>
  <si>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</si>
  <si>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</si>
  <si>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</si>
  <si>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</si>
  <si>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</si>
  <si>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</si>
  <si>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</si>
  <si>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</si>
  <si>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</si>
  <si>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</si>
  <si>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</si>
  <si>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</si>
  <si>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</si>
  <si>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</si>
  <si>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</si>
  <si>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</si>
  <si>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</si>
  <si>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</si>
  <si>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</si>
  <si>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</si>
  <si>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</si>
  <si>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</si>
  <si>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</si>
  <si>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</si>
  <si>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</si>
  <si>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</si>
  <si>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</si>
  <si>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</si>
  <si>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</si>
  <si>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</si>
  <si>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</si>
  <si>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</si>
  <si>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</si>
  <si>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</si>
  <si>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</si>
  <si>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</si>
  <si>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</si>
  <si>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</si>
  <si>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</si>
  <si>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</si>
  <si>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</si>
  <si>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</si>
  <si>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</si>
  <si>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</si>
  <si>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</si>
  <si>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</si>
  <si>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</si>
  <si>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</si>
  <si>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</si>
  <si>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</si>
  <si>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</si>
  <si>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</si>
  <si>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</si>
  <si>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</si>
  <si>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</si>
  <si>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</si>
  <si>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</si>
  <si>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</si>
  <si>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</si>
  <si>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</si>
  <si>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</si>
  <si>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</si>
  <si>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</si>
  <si>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</si>
  <si>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</si>
  <si>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</si>
  <si>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</si>
  <si>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</si>
  <si>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</si>
  <si>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</si>
  <si>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</si>
  <si>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</si>
  <si>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</si>
  <si>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</si>
  <si>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</si>
  <si>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</si>
  <si>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</si>
  <si>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</si>
  <si>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</si>
  <si>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</si>
  <si>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</si>
  <si>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</si>
  <si>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</si>
  <si>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</si>
  <si>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</si>
  <si>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</si>
  <si>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</si>
  <si>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</si>
  <si>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</si>
  <si>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</si>
  <si>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</si>
  <si>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</si>
  <si>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</si>
  <si>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</si>
  <si>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</si>
  <si>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</si>
  <si>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</si>
  <si>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</si>
  <si>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</si>
  <si>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</si>
  <si>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</si>
  <si>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</si>
  <si>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</si>
  <si>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</si>
  <si>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</si>
  <si>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</si>
  <si>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</si>
  <si>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</si>
  <si>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</si>
  <si>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</si>
  <si>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</si>
  <si>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</si>
  <si>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</si>
  <si>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</si>
  <si>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</si>
  <si>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</si>
  <si>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</si>
  <si>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</si>
  <si>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</si>
  <si>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</si>
  <si>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</si>
  <si>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</si>
  <si>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</si>
  <si>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</si>
  <si>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</si>
  <si>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</si>
  <si>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</si>
  <si>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</si>
  <si>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</si>
  <si>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</si>
  <si>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</si>
  <si>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</si>
  <si>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</si>
  <si>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</si>
  <si>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</si>
  <si>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</si>
  <si>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</si>
  <si>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</si>
  <si>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</si>
  <si>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</si>
  <si>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</si>
  <si>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</si>
  <si>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</si>
  <si>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</si>
  <si>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</si>
  <si>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</si>
  <si>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</si>
  <si>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</si>
  <si>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</si>
  <si>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</si>
  <si>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</si>
  <si>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</si>
  <si>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</si>
  <si>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</si>
  <si>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</si>
  <si>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</si>
  <si>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</si>
  <si>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</si>
  <si>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</si>
  <si>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</si>
  <si>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</si>
  <si>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</si>
  <si>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</si>
  <si>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</si>
  <si>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</si>
  <si>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</si>
  <si>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</si>
  <si>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</si>
  <si>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</si>
  <si>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</si>
  <si>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</si>
  <si>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</si>
  <si>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</si>
  <si>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</si>
  <si>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</si>
  <si>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</si>
  <si>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</si>
  <si>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</si>
  <si>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</si>
  <si>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</si>
  <si>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</si>
  <si>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</si>
  <si>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</si>
  <si>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</si>
  <si>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</si>
  <si>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</si>
  <si>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</si>
  <si>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</si>
  <si>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DANUS</t>
  </si>
  <si>
    <t>PROC</t>
  </si>
  <si>
    <t>CORPAL</t>
  </si>
  <si>
    <t>ROLLO 100 M</t>
  </si>
  <si>
    <t>UNION PRENSADA C/UAMERICANA 11/2" (2 PTAS PRENSADAS)</t>
  </si>
  <si>
    <t>MACHO MEDIANA PRESION DE 1 1/2 PRENSADA</t>
  </si>
  <si>
    <t>ABRAZADERA 11/2 ALTA PRESION</t>
  </si>
  <si>
    <t>NIPLE TURECA 11/2 GALV</t>
  </si>
  <si>
    <t>CODO 11/2 GALV</t>
  </si>
  <si>
    <t xml:space="preserve">MACHO MEDIANA PRESION DE 1 1/2 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</si>
</sst>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"/>
    <numFmt numFmtId="172" formatCode="0.00000"/>
    <numFmt numFmtId="173" formatCode="0.0000"/>
    <numFmt numFmtId="174" formatCode="0.000"/>
    <numFmt numFmtId="17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6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 horizontal="right" vertical="center"/>
      <protection locked="0"/>
    </xf>
    <xf numFmtId="0" fontId="51" fillId="33" borderId="28" xfId="0" applyFont="1" applyFill="1" applyBorder="1" applyAlignment="1" applyProtection="1">
      <alignment horizontal="right"/>
      <protection locked="0"/>
    </xf>
    <xf numFmtId="1" fontId="51" fillId="33" borderId="29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0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1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0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3" xfId="0" applyFont="1" applyFill="1" applyBorder="1" applyAlignment="1" applyProtection="1">
      <alignment horizontal="right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35" xfId="0" applyNumberFormat="1" applyFont="1" applyFill="1" applyBorder="1" applyAlignment="1" applyProtection="1">
      <alignment horizontal="center"/>
      <protection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2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64" fontId="27" fillId="33" borderId="26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33" borderId="10" xfId="0" applyNumberFormat="1" applyFont="1" applyFill="1" applyBorder="1" applyAlignment="1" applyProtection="1">
      <alignment horizontal="center"/>
      <protection locked="0"/>
    </xf>
    <xf numFmtId="0" fontId="26" fillId="33" borderId="12" xfId="0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15" xfId="0" applyFont="1" applyFill="1" applyBorder="1" applyAlignment="1" applyProtection="1">
      <alignment horizontal="center"/>
      <protection locked="0"/>
    </xf>
    <xf numFmtId="166" fontId="26" fillId="33" borderId="35" xfId="0" applyNumberFormat="1" applyFont="1" applyFill="1" applyBorder="1" applyAlignment="1" applyProtection="1">
      <alignment horizontal="center"/>
      <protection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55" fillId="33" borderId="14" xfId="0" applyNumberFormat="1" applyFont="1" applyFill="1" applyBorder="1" applyAlignment="1" applyProtection="1">
      <alignment horizontal="center"/>
      <protection locked="0"/>
    </xf>
    <xf numFmtId="1" fontId="50" fillId="0" borderId="0" xfId="0" applyNumberFormat="1" applyFont="1" applyBorder="1" applyAlignment="1" applyProtection="1">
      <alignment/>
      <protection locked="0"/>
    </xf>
    <xf numFmtId="1" fontId="50" fillId="0" borderId="0" xfId="0" applyNumberFormat="1" applyFont="1" applyAlignment="1" applyProtection="1">
      <alignment/>
      <protection locked="0"/>
    </xf>
    <xf numFmtId="0" fontId="29" fillId="33" borderId="14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/>
      <protection locked="0"/>
    </xf>
    <xf numFmtId="0" fontId="26" fillId="33" borderId="14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166" fontId="26" fillId="33" borderId="12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F16" sqref="F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8">
        <v>1944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6" t="s">
        <v>6</v>
      </c>
      <c r="C4" s="77"/>
      <c r="D4" s="78" t="s">
        <v>574</v>
      </c>
      <c r="E4" s="77" t="s">
        <v>12</v>
      </c>
      <c r="F4" s="79"/>
      <c r="G4" s="79"/>
      <c r="H4" s="80"/>
      <c r="I4" s="77" t="s">
        <v>9</v>
      </c>
      <c r="J4" s="81">
        <f>VLOOKUP(D4,CLIENTES,10,FALSE)</f>
        <v>0</v>
      </c>
      <c r="K4" s="20"/>
    </row>
    <row r="5" spans="2:12" ht="15">
      <c r="B5" s="82"/>
      <c r="C5" s="83"/>
      <c r="D5" s="84"/>
      <c r="E5" s="133" t="str">
        <f>VLOOKUP(D4,CLIENTES,4,FALSE)</f>
        <v>SAN PABLO ANTIGUO S/N KM 16 1/2</v>
      </c>
      <c r="F5" s="133"/>
      <c r="G5" s="133"/>
      <c r="H5" s="133"/>
      <c r="I5" s="133"/>
      <c r="J5" s="134"/>
      <c r="K5" s="20"/>
      <c r="L5" s="119"/>
    </row>
    <row r="6" spans="2:10" ht="17.25" customHeight="1">
      <c r="B6" s="82" t="s">
        <v>27</v>
      </c>
      <c r="C6" s="83"/>
      <c r="D6" s="85" t="str">
        <f>VLOOKUP(D4,CLIENTES,2,FALSE)</f>
        <v>ULTRAPAC  SUDAMERICA S.A.</v>
      </c>
      <c r="E6" s="83" t="s">
        <v>7</v>
      </c>
      <c r="F6" s="133" t="str">
        <f>VLOOKUP(D4,CLIENTES,5,FALSE)</f>
        <v>PUDAHUEL</v>
      </c>
      <c r="G6" s="133"/>
      <c r="H6" s="133"/>
      <c r="I6" s="86" t="str">
        <f>VLOOKUP(D4,CLIENTES,11,FALSE)</f>
        <v>pborquez@integrity.cl  </v>
      </c>
      <c r="J6" s="87"/>
    </row>
    <row r="7" spans="2:10" ht="15">
      <c r="B7" s="82" t="s">
        <v>25</v>
      </c>
      <c r="C7" s="83"/>
      <c r="D7" s="85" t="str">
        <f>VLOOKUP(D4,CLIENTES,3,FALSE)</f>
        <v>FABRICACION DE PRODUCTOS PLASTICOS DIVERSOS</v>
      </c>
      <c r="E7" s="83" t="s">
        <v>8</v>
      </c>
      <c r="F7" s="133" t="str">
        <f>VLOOKUP(D4,CLIENTES,6,FALSE)</f>
        <v>STGO</v>
      </c>
      <c r="G7" s="133"/>
      <c r="H7" s="133"/>
      <c r="I7" s="83" t="s">
        <v>26</v>
      </c>
      <c r="J7" s="88" t="str">
        <f>VLOOKUP(D4,CLIENTES,8,FALSE)</f>
        <v>Paola Borquez</v>
      </c>
    </row>
    <row r="8" spans="2:12" ht="15.75" thickBot="1">
      <c r="B8" s="131" t="s">
        <v>28</v>
      </c>
      <c r="C8" s="132"/>
      <c r="D8" s="85" t="str">
        <f>VLOOKUP(D4,CLIENTES,7,FALSE)</f>
        <v>30 dias</v>
      </c>
      <c r="E8" s="83" t="s">
        <v>11</v>
      </c>
      <c r="F8" s="133">
        <f>VLOOKUP(D4,CLIENTES,12,FALSE)</f>
        <v>0</v>
      </c>
      <c r="G8" s="133"/>
      <c r="H8" s="133"/>
      <c r="I8" s="83" t="s">
        <v>14</v>
      </c>
      <c r="J8" s="89">
        <f ca="1">TODAY()</f>
        <v>41877</v>
      </c>
      <c r="K8" s="20"/>
      <c r="L8" s="20"/>
    </row>
    <row r="9" spans="2:18" ht="16.5" thickBot="1" thickTop="1">
      <c r="B9" s="90"/>
      <c r="C9" s="91"/>
      <c r="D9" s="92"/>
      <c r="E9" s="91"/>
      <c r="F9" s="92"/>
      <c r="G9" s="92"/>
      <c r="H9" s="92"/>
      <c r="I9" s="91"/>
      <c r="J9" s="93"/>
      <c r="K9" s="20"/>
      <c r="L9" s="20"/>
      <c r="N9" s="8" t="s">
        <v>584</v>
      </c>
      <c r="P9" s="21"/>
      <c r="Q9" s="22" t="s">
        <v>21</v>
      </c>
      <c r="R9" s="23" t="s">
        <v>22</v>
      </c>
    </row>
    <row r="10" spans="2:18" ht="15.75" thickBot="1">
      <c r="B10" s="94" t="s">
        <v>1</v>
      </c>
      <c r="C10" s="125" t="s">
        <v>24</v>
      </c>
      <c r="D10" s="126"/>
      <c r="E10" s="127"/>
      <c r="F10" s="95" t="s">
        <v>0</v>
      </c>
      <c r="G10" s="96" t="s">
        <v>23</v>
      </c>
      <c r="H10" s="121" t="s">
        <v>15</v>
      </c>
      <c r="I10" s="120" t="s">
        <v>13</v>
      </c>
      <c r="J10" s="97" t="s">
        <v>2</v>
      </c>
      <c r="K10" s="24" t="s">
        <v>18</v>
      </c>
      <c r="L10" s="25" t="s">
        <v>581</v>
      </c>
      <c r="M10" s="25" t="s">
        <v>581</v>
      </c>
      <c r="N10" s="25" t="s">
        <v>582</v>
      </c>
      <c r="O10" s="25" t="s">
        <v>583</v>
      </c>
      <c r="P10" s="26" t="s">
        <v>16</v>
      </c>
      <c r="Q10" s="25" t="s">
        <v>19</v>
      </c>
      <c r="R10" s="27" t="s">
        <v>20</v>
      </c>
    </row>
    <row r="11" spans="2:18" ht="15">
      <c r="B11" s="98">
        <v>1</v>
      </c>
      <c r="C11" s="128" t="s">
        <v>586</v>
      </c>
      <c r="D11" s="129"/>
      <c r="E11" s="130"/>
      <c r="F11" s="99">
        <v>1</v>
      </c>
      <c r="G11" s="76" t="s">
        <v>23</v>
      </c>
      <c r="H11" s="102">
        <f aca="true" t="shared" si="0" ref="H11:H17">+R11</f>
        <v>12465.599999999999</v>
      </c>
      <c r="I11" s="115">
        <v>0</v>
      </c>
      <c r="J11" s="100">
        <f aca="true" t="shared" si="1" ref="J11:J28">F11*H11*(1-I11/100)</f>
        <v>12465.599999999999</v>
      </c>
      <c r="K11" s="28">
        <v>1</v>
      </c>
      <c r="L11" s="29">
        <f>2504+1500+4900</f>
        <v>8904</v>
      </c>
      <c r="M11" s="29"/>
      <c r="N11" s="29"/>
      <c r="O11" s="29"/>
      <c r="P11" s="30">
        <v>1.4</v>
      </c>
      <c r="Q11" s="31">
        <f>+L11</f>
        <v>8904</v>
      </c>
      <c r="R11" s="35">
        <f>Q11*P11</f>
        <v>12465.599999999999</v>
      </c>
    </row>
    <row r="12" spans="2:18" ht="15">
      <c r="B12" s="113">
        <v>2</v>
      </c>
      <c r="C12" s="122" t="s">
        <v>585</v>
      </c>
      <c r="D12" s="123"/>
      <c r="E12" s="124"/>
      <c r="F12" s="101">
        <v>1</v>
      </c>
      <c r="G12" s="82" t="s">
        <v>23</v>
      </c>
      <c r="H12" s="102">
        <f t="shared" si="0"/>
        <v>34451.2</v>
      </c>
      <c r="I12" s="116"/>
      <c r="J12" s="103">
        <f t="shared" si="1"/>
        <v>34451.2</v>
      </c>
      <c r="K12" s="28">
        <v>2</v>
      </c>
      <c r="L12" s="29">
        <f>6800+1500*2+4900*2+2504*2</f>
        <v>24608</v>
      </c>
      <c r="M12" s="29"/>
      <c r="N12" s="29"/>
      <c r="O12" s="29"/>
      <c r="P12" s="30">
        <v>1.4</v>
      </c>
      <c r="Q12" s="31">
        <f>+L12</f>
        <v>24608</v>
      </c>
      <c r="R12" s="35">
        <f aca="true" t="shared" si="2" ref="R12:R28">Q12*P12</f>
        <v>34451.2</v>
      </c>
    </row>
    <row r="13" spans="2:18" ht="15">
      <c r="B13" s="113">
        <v>3</v>
      </c>
      <c r="C13" s="110" t="s">
        <v>587</v>
      </c>
      <c r="D13" s="111"/>
      <c r="E13" s="112"/>
      <c r="F13" s="101">
        <v>2</v>
      </c>
      <c r="G13" s="82" t="s">
        <v>23</v>
      </c>
      <c r="H13" s="102">
        <f>+R13</f>
        <v>2355</v>
      </c>
      <c r="I13" s="116"/>
      <c r="J13" s="103">
        <f>F13*H13*(1-I13/100)</f>
        <v>4710</v>
      </c>
      <c r="K13" s="28">
        <v>3</v>
      </c>
      <c r="L13" s="29">
        <v>2355</v>
      </c>
      <c r="M13" s="29"/>
      <c r="N13" s="29"/>
      <c r="O13" s="29"/>
      <c r="P13" s="30">
        <v>1</v>
      </c>
      <c r="Q13" s="31">
        <f>+L13</f>
        <v>2355</v>
      </c>
      <c r="R13" s="35">
        <f t="shared" si="2"/>
        <v>2355</v>
      </c>
    </row>
    <row r="14" spans="2:18" ht="15">
      <c r="B14" s="113">
        <v>4</v>
      </c>
      <c r="C14" s="110" t="s">
        <v>588</v>
      </c>
      <c r="D14" s="105"/>
      <c r="E14" s="106"/>
      <c r="F14" s="101">
        <v>1</v>
      </c>
      <c r="G14" s="82" t="s">
        <v>23</v>
      </c>
      <c r="H14" s="102">
        <f>+R14</f>
        <v>2737.5</v>
      </c>
      <c r="I14" s="116"/>
      <c r="J14" s="103">
        <f>F14*H14*(1-I14/100)</f>
        <v>2737.5</v>
      </c>
      <c r="K14" s="28">
        <v>4</v>
      </c>
      <c r="L14" s="29">
        <v>1825</v>
      </c>
      <c r="M14" s="29"/>
      <c r="N14" s="29"/>
      <c r="O14" s="29"/>
      <c r="P14" s="30">
        <v>1.5</v>
      </c>
      <c r="Q14" s="31">
        <f>+L14</f>
        <v>1825</v>
      </c>
      <c r="R14" s="35">
        <f t="shared" si="2"/>
        <v>2737.5</v>
      </c>
    </row>
    <row r="15" spans="2:18" ht="15">
      <c r="B15" s="113">
        <v>5</v>
      </c>
      <c r="C15" s="110" t="s">
        <v>589</v>
      </c>
      <c r="D15" s="105"/>
      <c r="E15" s="106"/>
      <c r="F15" s="101">
        <v>1</v>
      </c>
      <c r="G15" s="82" t="s">
        <v>23</v>
      </c>
      <c r="H15" s="102">
        <f t="shared" si="0"/>
        <v>3573</v>
      </c>
      <c r="I15" s="116">
        <v>0</v>
      </c>
      <c r="J15" s="103">
        <f t="shared" si="1"/>
        <v>3573</v>
      </c>
      <c r="K15" s="28">
        <v>5</v>
      </c>
      <c r="L15" s="109">
        <v>2382</v>
      </c>
      <c r="M15" s="29"/>
      <c r="N15" s="29"/>
      <c r="O15" s="29"/>
      <c r="P15" s="30">
        <v>1.5</v>
      </c>
      <c r="Q15" s="108">
        <f>+L15</f>
        <v>2382</v>
      </c>
      <c r="R15" s="35">
        <f t="shared" si="2"/>
        <v>3573</v>
      </c>
    </row>
    <row r="16" spans="2:18" ht="15">
      <c r="B16" s="113">
        <v>6</v>
      </c>
      <c r="C16" s="104" t="s">
        <v>590</v>
      </c>
      <c r="D16" s="105"/>
      <c r="E16" s="106"/>
      <c r="F16" s="101">
        <v>1</v>
      </c>
      <c r="G16" s="82" t="s">
        <v>23</v>
      </c>
      <c r="H16" s="102">
        <f t="shared" si="0"/>
        <v>3505.6</v>
      </c>
      <c r="I16" s="116">
        <v>0</v>
      </c>
      <c r="J16" s="103">
        <f t="shared" si="1"/>
        <v>3505.6</v>
      </c>
      <c r="K16" s="28">
        <v>6</v>
      </c>
      <c r="L16" s="29">
        <v>2504</v>
      </c>
      <c r="M16" s="29"/>
      <c r="N16" s="29"/>
      <c r="O16" s="29"/>
      <c r="P16" s="30">
        <v>1.4</v>
      </c>
      <c r="Q16" s="31">
        <f>+L16</f>
        <v>2504</v>
      </c>
      <c r="R16" s="35">
        <f t="shared" si="2"/>
        <v>3505.6</v>
      </c>
    </row>
    <row r="17" spans="2:18" ht="15">
      <c r="B17" s="107">
        <v>7</v>
      </c>
      <c r="C17" s="104"/>
      <c r="D17" s="42"/>
      <c r="E17" s="43"/>
      <c r="F17" s="101"/>
      <c r="G17" s="82"/>
      <c r="H17" s="102">
        <f t="shared" si="0"/>
        <v>0</v>
      </c>
      <c r="I17" s="116">
        <v>0</v>
      </c>
      <c r="J17" s="103">
        <f t="shared" si="1"/>
        <v>0</v>
      </c>
      <c r="K17" s="28">
        <v>7</v>
      </c>
      <c r="L17" s="29"/>
      <c r="M17" s="29"/>
      <c r="N17" s="29"/>
      <c r="O17" s="29"/>
      <c r="P17" s="30">
        <v>1.3</v>
      </c>
      <c r="Q17" s="31">
        <f>+N17</f>
        <v>0</v>
      </c>
      <c r="R17" s="35">
        <f t="shared" si="2"/>
        <v>0</v>
      </c>
    </row>
    <row r="18" spans="2:18" ht="15">
      <c r="B18" s="107">
        <v>8</v>
      </c>
      <c r="C18" s="41"/>
      <c r="D18" s="42"/>
      <c r="E18" s="43"/>
      <c r="F18" s="74"/>
      <c r="G18" s="114"/>
      <c r="H18" s="69">
        <f aca="true" t="shared" si="3" ref="H18:H28">VLOOKUP(B18,COTIZADO,8,FALSE)</f>
        <v>0</v>
      </c>
      <c r="I18" s="117">
        <v>0</v>
      </c>
      <c r="J18" s="70">
        <f t="shared" si="1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107">
        <v>9</v>
      </c>
      <c r="C19" s="41"/>
      <c r="D19" s="42"/>
      <c r="E19" s="43"/>
      <c r="F19" s="74"/>
      <c r="G19" s="114"/>
      <c r="H19" s="69">
        <f t="shared" si="3"/>
        <v>0</v>
      </c>
      <c r="I19" s="117">
        <v>0</v>
      </c>
      <c r="J19" s="70">
        <f t="shared" si="1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07">
        <v>10</v>
      </c>
      <c r="C20" s="41"/>
      <c r="D20" s="42"/>
      <c r="E20" s="43"/>
      <c r="F20" s="74"/>
      <c r="G20" s="114"/>
      <c r="H20" s="69">
        <f t="shared" si="3"/>
        <v>0</v>
      </c>
      <c r="I20" s="117">
        <v>0</v>
      </c>
      <c r="J20" s="70">
        <f t="shared" si="1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07">
        <v>11</v>
      </c>
      <c r="C21" s="41"/>
      <c r="D21" s="42"/>
      <c r="E21" s="43"/>
      <c r="F21" s="74"/>
      <c r="G21" s="114"/>
      <c r="H21" s="69">
        <f t="shared" si="3"/>
        <v>0</v>
      </c>
      <c r="I21" s="117">
        <v>0</v>
      </c>
      <c r="J21" s="70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07">
        <v>12</v>
      </c>
      <c r="C22" s="41"/>
      <c r="D22" s="42"/>
      <c r="E22" s="43"/>
      <c r="F22" s="74"/>
      <c r="G22" s="114"/>
      <c r="H22" s="69">
        <f t="shared" si="3"/>
        <v>0</v>
      </c>
      <c r="I22" s="117">
        <v>0</v>
      </c>
      <c r="J22" s="70">
        <f t="shared" si="1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7">
        <v>13</v>
      </c>
      <c r="C23" s="41"/>
      <c r="D23" s="42"/>
      <c r="E23" s="43"/>
      <c r="F23" s="74"/>
      <c r="G23" s="114"/>
      <c r="H23" s="69">
        <f t="shared" si="3"/>
        <v>0</v>
      </c>
      <c r="I23" s="117">
        <v>0</v>
      </c>
      <c r="J23" s="70">
        <f t="shared" si="1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7">
        <v>14</v>
      </c>
      <c r="C24" s="41"/>
      <c r="D24" s="42"/>
      <c r="E24" s="43"/>
      <c r="F24" s="74"/>
      <c r="G24" s="114"/>
      <c r="H24" s="69">
        <f t="shared" si="3"/>
        <v>0</v>
      </c>
      <c r="I24" s="117">
        <v>0</v>
      </c>
      <c r="J24" s="70">
        <f t="shared" si="1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7">
        <v>15</v>
      </c>
      <c r="C25" s="41"/>
      <c r="D25" s="42"/>
      <c r="E25" s="43"/>
      <c r="F25" s="74"/>
      <c r="G25" s="114"/>
      <c r="H25" s="69">
        <f t="shared" si="3"/>
        <v>0</v>
      </c>
      <c r="I25" s="117">
        <v>0</v>
      </c>
      <c r="J25" s="70">
        <f t="shared" si="1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7">
        <v>16</v>
      </c>
      <c r="C26" s="41"/>
      <c r="D26" s="42"/>
      <c r="E26" s="43"/>
      <c r="F26" s="74"/>
      <c r="G26" s="114"/>
      <c r="H26" s="69">
        <f t="shared" si="3"/>
        <v>0</v>
      </c>
      <c r="I26" s="117">
        <v>0</v>
      </c>
      <c r="J26" s="70">
        <f t="shared" si="1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7">
        <v>17</v>
      </c>
      <c r="C27" s="41"/>
      <c r="D27" s="42"/>
      <c r="E27" s="43"/>
      <c r="F27" s="74"/>
      <c r="G27" s="114"/>
      <c r="H27" s="69">
        <f t="shared" si="3"/>
        <v>0</v>
      </c>
      <c r="I27" s="117">
        <v>0</v>
      </c>
      <c r="J27" s="70">
        <f t="shared" si="1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7">
        <v>18</v>
      </c>
      <c r="C28" s="44"/>
      <c r="D28" s="45"/>
      <c r="E28" s="46"/>
      <c r="F28" s="74"/>
      <c r="G28" s="114"/>
      <c r="H28" s="71">
        <f t="shared" si="3"/>
        <v>0</v>
      </c>
      <c r="I28" s="118">
        <v>0</v>
      </c>
      <c r="J28" s="72">
        <f t="shared" si="1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7" t="s">
        <v>17</v>
      </c>
      <c r="C29" s="75"/>
      <c r="D29" s="38"/>
      <c r="E29" s="38"/>
      <c r="F29" s="48"/>
      <c r="G29" s="49" t="s">
        <v>3</v>
      </c>
      <c r="H29" s="53"/>
      <c r="I29" s="50"/>
      <c r="J29" s="51">
        <f>SUM(J11:J28)</f>
        <v>61442.899999999994</v>
      </c>
    </row>
    <row r="30" spans="2:10" ht="15">
      <c r="B30" s="52"/>
      <c r="C30" s="53"/>
      <c r="D30" s="54"/>
      <c r="E30" s="38"/>
      <c r="F30" s="55"/>
      <c r="G30" s="56" t="s">
        <v>13</v>
      </c>
      <c r="H30" s="57"/>
      <c r="I30" s="58"/>
      <c r="J30" s="59">
        <f>J29*I30</f>
        <v>0</v>
      </c>
    </row>
    <row r="31" spans="2:10" ht="15">
      <c r="B31" s="37"/>
      <c r="C31" s="38"/>
      <c r="D31" s="38"/>
      <c r="E31" s="38"/>
      <c r="F31" s="60"/>
      <c r="G31" s="61" t="s">
        <v>4</v>
      </c>
      <c r="H31" s="53"/>
      <c r="I31" s="62"/>
      <c r="J31" s="59">
        <f>J29-J30</f>
        <v>61442.899999999994</v>
      </c>
    </row>
    <row r="32" spans="2:10" ht="15">
      <c r="B32" s="37"/>
      <c r="C32" s="38"/>
      <c r="D32" s="38"/>
      <c r="E32" s="38"/>
      <c r="F32" s="55"/>
      <c r="G32" s="56">
        <v>0.19</v>
      </c>
      <c r="H32" s="57"/>
      <c r="I32" s="58">
        <v>0.19</v>
      </c>
      <c r="J32" s="59">
        <f>J31*I32</f>
        <v>11674.151</v>
      </c>
    </row>
    <row r="33" spans="2:10" ht="15.75" thickBot="1">
      <c r="B33" s="39"/>
      <c r="C33" s="40"/>
      <c r="D33" s="40"/>
      <c r="E33" s="40"/>
      <c r="F33" s="63"/>
      <c r="G33" s="64" t="s">
        <v>2</v>
      </c>
      <c r="H33" s="65"/>
      <c r="I33" s="66"/>
      <c r="J33" s="67">
        <f>J31+J32</f>
        <v>73117.05099999999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4" activePane="bottomLeft" state="frozen"/>
      <selection pane="topLeft" activeCell="B1" sqref="B1"/>
      <selection pane="bottomLeft" activeCell="H107" sqref="H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73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2014-08-26T20:15:07Z</cp:lastPrinted>
  <dcterms:created xsi:type="dcterms:W3CDTF">2013-07-12T05:01:37Z</dcterms:created>
  <dcterms:modified xsi:type="dcterms:W3CDTF">2014-08-26T21:08:44Z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