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nestoo\Google Drive\cotizaciones excel\"/>
    </mc:Choice>
  </mc:AlternateContent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M13" i="1" l="1"/>
  <c r="Q12" i="1" l="1"/>
  <c r="Q14" i="1"/>
  <c r="Q13" i="1"/>
  <c r="Q16" i="1" l="1"/>
  <c r="Q15" i="1"/>
  <c r="Q18" i="1"/>
  <c r="Q17" i="1"/>
  <c r="Q19" i="1"/>
  <c r="Q11" i="1"/>
  <c r="Q22" i="1" l="1"/>
  <c r="Q21" i="1"/>
  <c r="R13" i="1" l="1"/>
  <c r="R14" i="1"/>
  <c r="R11" i="1"/>
  <c r="R12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I6" i="1" l="1"/>
  <c r="D7" i="1" l="1"/>
  <c r="J4" i="1" l="1"/>
  <c r="F8" i="1"/>
  <c r="J7" i="1"/>
  <c r="F7" i="1"/>
  <c r="F6" i="1"/>
  <c r="E5" i="1"/>
  <c r="D8" i="1"/>
  <c r="D6" i="1"/>
  <c r="H14" i="1" l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<sst xmlns="http://schemas.openxmlformats.org/spreadsheetml/2006/main" count="824" uniqueCount="593">
  <si>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</si>
  <si>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</si>
  <si>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</si>
  <si>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</si>
  <si>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</si>
  <si>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</si>
  <si>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</si>
  <si>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</si>
  <si>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</si>
  <si>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</si>
  <si>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</si>
  <si>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</si>
  <si>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</si>
  <si>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</si>
  <si>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</si>
  <si>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</si>
  <si>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</si>
  <si>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</si>
  <si>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</si>
  <si>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</si>
  <si>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</si>
  <si>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</si>
  <si>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</si>
  <si>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</si>
  <si>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</si>
  <si>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</si>
  <si>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</si>
  <si>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</si>
  <si>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</si>
  <si>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</si>
  <si>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</si>
  <si>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</si>
  <si>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</si>
  <si>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</si>
  <si>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</si>
  <si>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</si>
  <si>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</si>
  <si>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</si>
  <si>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</si>
  <si>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</si>
  <si>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</si>
  <si>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</si>
  <si>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</si>
  <si>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</si>
  <si>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</si>
  <si>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</si>
  <si>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</si>
  <si>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</si>
  <si>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</si>
  <si>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</si>
  <si>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</si>
  <si>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</si>
  <si>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</si>
  <si>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</si>
  <si>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</si>
  <si>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</si>
  <si>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</si>
  <si>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</si>
  <si>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</si>
  <si>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</si>
  <si>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</si>
  <si>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</si>
  <si>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</si>
  <si>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</si>
  <si>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</si>
  <si>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</si>
  <si>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</si>
  <si>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</si>
  <si>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</si>
  <si>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</si>
  <si>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</si>
  <si>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</si>
  <si>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</si>
  <si>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</si>
  <si>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</si>
  <si>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</si>
  <si>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</si>
  <si>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</si>
  <si>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</si>
  <si>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</si>
  <si>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</si>
  <si>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</si>
  <si>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</si>
  <si>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</si>
  <si>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</si>
  <si>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</si>
  <si>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</si>
  <si>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</si>
  <si>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</si>
  <si>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</si>
  <si>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</si>
  <si>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</si>
  <si>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</si>
  <si>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</si>
  <si>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</si>
  <si>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</si>
  <si>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</si>
  <si>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</si>
  <si>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</si>
  <si>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</si>
  <si>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</si>
  <si>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</si>
  <si>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</si>
  <si>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</si>
  <si>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</si>
  <si>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</si>
  <si>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</si>
  <si>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</si>
  <si>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</si>
  <si>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</si>
  <si>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</si>
  <si>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</si>
  <si>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</si>
  <si>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</si>
  <si>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</si>
  <si>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</si>
  <si>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</si>
  <si>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</si>
  <si>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</si>
  <si>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</si>
  <si>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</si>
  <si>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</si>
  <si>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</si>
  <si>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</si>
  <si>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</si>
  <si>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</si>
  <si>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</si>
  <si>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</si>
  <si>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</si>
  <si>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</si>
  <si>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</si>
  <si>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</si>
  <si>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</si>
  <si>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</si>
  <si>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</si>
  <si>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</si>
  <si>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</si>
  <si>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</si>
  <si>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</si>
  <si>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</si>
  <si>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</si>
  <si>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</si>
  <si>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</si>
  <si>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</si>
  <si>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</si>
  <si>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</si>
  <si>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</si>
  <si>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</si>
  <si>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</si>
  <si>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</si>
  <si>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</si>
  <si>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</si>
  <si>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</si>
  <si>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</si>
  <si>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</si>
  <si>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</si>
  <si>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</si>
  <si>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</si>
  <si>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</si>
  <si>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</si>
  <si>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</si>
  <si>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</si>
  <si>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</si>
  <si>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</si>
  <si>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</si>
  <si>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</si>
  <si>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</si>
  <si>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</si>
  <si>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</si>
  <si>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</si>
  <si>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</si>
  <si>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</si>
  <si>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</si>
  <si>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</si>
  <si>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</si>
  <si>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</si>
  <si>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</si>
  <si>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</si>
  <si>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</si>
  <si>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</si>
  <si>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</si>
  <si>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</si>
  <si>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</si>
  <si>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</si>
  <si>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</si>
  <si>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</si>
  <si>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</si>
  <si>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</si>
  <si>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</si>
  <si>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</si>
  <si>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</si>
  <si>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</si>
  <si>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</si>
  <si>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</si>
  <si>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</si>
  <si>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</si>
  <si>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</si>
  <si>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</si>
  <si>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</si>
  <si>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</si>
  <si>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</si>
  <si>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</si>
  <si>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</si>
  <si>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</si>
  <si>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</si>
  <si>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</si>
  <si>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</si>
  <si>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</si>
  <si>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</si>
  <si>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</si>
  <si>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</si>
  <si>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</si>
  <si>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</si>
  <si>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</si>
  <si>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</si>
  <si>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</si>
  <si>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</si>
  <si>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</si>
  <si>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</si>
  <si>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</si>
  <si>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</si>
  <si>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</si>
  <si>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</si>
  <si>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</si>
  <si>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</si>
  <si>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</si>
  <si>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</si>
  <si>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</si>
  <si>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</si>
  <si>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</si>
  <si>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</si>
  <si>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</si>
  <si>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</si>
  <si>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</si>
  <si>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</si>
  <si>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</si>
  <si>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</si>
  <si>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</si>
  <si>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</si>
  <si>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</si>
  <si>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</si>
  <si>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</si>
  <si>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</si>
  <si>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</si>
  <si>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</si>
  <si>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</si>
  <si>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</si>
  <si>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</si>
  <si>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</si>
  <si>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</si>
  <si>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</si>
  <si>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</si>
  <si>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</si>
  <si>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</si>
  <si>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</si>
  <si>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</si>
  <si>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</si>
  <si>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</si>
  <si>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</si>
  <si>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</si>
  <si>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</si>
  <si>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</si>
  <si>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</si>
  <si>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</si>
  <si>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</si>
  <si>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</si>
  <si>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</si>
  <si>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</si>
  <si>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</si>
  <si>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</si>
  <si>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</si>
  <si>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</si>
  <si>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</si>
  <si>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</si>
  <si>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</si>
  <si>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</si>
  <si>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</si>
  <si>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</si>
  <si>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</si>
  <si>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</si>
  <si>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</si>
  <si>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</si>
  <si>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</si>
  <si>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</si>
  <si>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</si>
  <si>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</si>
  <si>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</si>
  <si>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</si>
  <si>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</si>
  <si>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</si>
  <si>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</si>
  <si>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</si>
  <si>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</si>
  <si>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</si>
  <si>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</si>
  <si>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</si>
  <si>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</si>
  <si>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</si>
  <si>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</si>
  <si>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</si>
  <si>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</si>
  <si>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</si>
  <si>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</si>
  <si>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</si>
  <si>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</si>
  <si>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</si>
  <si>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</si>
  <si>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</si>
  <si>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</si>
  <si>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</si>
  <si>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</si>
  <si>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</si>
  <si>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</si>
  <si>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</si>
  <si>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</si>
  <si>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</si>
  <si>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</si>
  <si>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</si>
  <si>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</si>
  <si>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</si>
  <si>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</si>
  <si>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</si>
  <si>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</si>
  <si>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</si>
  <si>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</si>
  <si>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</si>
  <si>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</si>
  <si>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</si>
  <si>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</si>
  <si>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</si>
  <si>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</si>
  <si>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</si>
  <si>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</si>
  <si>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</si>
  <si>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</si>
  <si>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</si>
  <si>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</si>
  <si>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</si>
  <si>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</si>
  <si>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</si>
  <si>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</si>
  <si>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</si>
  <si>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</si>
  <si>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</si>
  <si>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</si>
  <si>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</si>
  <si>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</si>
  <si>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</si>
  <si>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</si>
  <si>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</si>
  <si>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</si>
  <si>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</si>
  <si>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</si>
  <si>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</si>
  <si>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</si>
  <si>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</si>
  <si>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</si>
  <si>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</si>
  <si>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</si>
  <si>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</si>
  <si>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</si>
  <si>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</si>
  <si>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</si>
  <si>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</si>
  <si>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</si>
  <si>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</si>
  <si>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</si>
  <si>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</si>
  <si>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</si>
  <si>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</si>
  <si>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</si>
  <si>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</si>
  <si>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</si>
  <si>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</si>
  <si>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</si>
  <si>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</si>
  <si>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</si>
  <si>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</si>
  <si>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</si>
  <si>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</si>
  <si>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</si>
  <si>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</si>
  <si>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</si>
  <si>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</si>
  <si>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</si>
  <si>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</si>
  <si>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</si>
  <si>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</si>
  <si>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</si>
  <si>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</si>
  <si>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</si>
  <si>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</si>
  <si>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</si>
  <si>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</si>
  <si>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</si>
  <si>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</si>
  <si>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</si>
  <si>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</si>
  <si>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</si>
  <si>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</si>
  <si>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</si>
  <si>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</si>
  <si>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</si>
  <si>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</si>
  <si>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</si>
  <si>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</si>
  <si>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</si>
  <si>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</si>
  <si>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</si>
  <si>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</si>
  <si>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</si>
  <si>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</si>
  <si>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</si>
  <si>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</si>
  <si>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</si>
  <si>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</si>
  <si>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</si>
  <si>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</si>
  <si>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</si>
  <si>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</si>
  <si>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</si>
  <si>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</si>
  <si>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</si>
  <si>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</si>
  <si>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</si>
  <si>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</si>
  <si>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</si>
  <si>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</si>
  <si>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</si>
  <si>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</si>
  <si>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</si>
  <si>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</si>
  <si>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</si>
  <si>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</si>
  <si>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</si>
  <si>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</si>
  <si>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</si>
  <si>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</si>
  <si>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</si>
  <si>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</si>
  <si>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</si>
  <si>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</si>
  <si>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</si>
  <si>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</si>
  <si>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</si>
  <si>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</si>
  <si>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</si>
  <si>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</si>
  <si>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</si>
  <si>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</si>
  <si>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</si>
  <si>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</si>
  <si>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</si>
  <si>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</si>
  <si>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</si>
  <si>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</si>
  <si>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</si>
  <si>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</si>
  <si>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</si>
  <si>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</si>
  <si>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</si>
  <si>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</si>
  <si>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</si>
  <si>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</si>
  <si>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</si>
  <si>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</si>
  <si>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</si>
  <si>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</si>
  <si>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</si>
  <si>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</si>
  <si>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</si>
  <si>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</si>
  <si>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</si>
  <si>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</si>
  <si>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</si>
  <si>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</si>
  <si>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</si>
  <si>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</si>
  <si>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</si>
  <si>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</si>
  <si>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</si>
  <si>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</si>
  <si>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</si>
  <si>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</si>
  <si>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</si>
  <si>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</si>
  <si>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</si>
  <si>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</si>
  <si>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</si>
  <si>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</si>
  <si>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</si>
  <si>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</si>
  <si>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</si>
  <si>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</si>
  <si>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</si>
  <si>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</si>
  <si>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</si>
  <si>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</si>
  <si>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</si>
  <si>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</si>
  <si>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</si>
  <si>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</si>
  <si>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</si>
  <si>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</si>
  <si>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</si>
  <si>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</si>
  <si>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</si>
  <si>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</si>
  <si>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</si>
  <si>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</si>
  <si>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</si>
  <si>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</si>
  <si>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</si>
  <si>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</si>
  <si>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</si>
  <si>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</si>
  <si>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</si>
  <si>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</si>
  <si>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</si>
  <si>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</si>
  <si>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</si>
  <si>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</si>
  <si>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</si>
  <si>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</si>
  <si>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</si>
  <si>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</si>
  <si>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</si>
  <si>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</si>
  <si>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</si>
  <si>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</si>
  <si>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</si>
  <si>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</si>
  <si>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</si>
  <si>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</si>
  <si>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</si>
  <si>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</si>
  <si>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</si>
  <si>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</si>
  <si>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</si>
  <si>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</si>
  <si>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</si>
  <si>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</si>
  <si>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</si>
  <si>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</si>
  <si>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</si>
  <si>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</si>
  <si>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</si>
  <si>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</si>
  <si>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</si>
  <si>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</si>
  <si>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</si>
  <si>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</si>
  <si>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</si>
  <si>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</si>
  <si>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</si>
  <si>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</si>
  <si>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</si>
  <si>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</si>
  <si>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</si>
  <si>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</si>
  <si>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</si>
  <si>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</si>
  <si>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</si>
  <si>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</si>
  <si>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</si>
  <si>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</si>
  <si>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</si>
  <si>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</si>
  <si>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</si>
  <si>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</si>
  <si>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</si>
  <si>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</si>
  <si>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</si>
  <si>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</si>
  <si>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</si>
  <si>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</si>
  <si>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</si>
  <si>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</si>
  <si>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</si>
  <si>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</si>
  <si>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</si>
  <si>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</si>
  <si>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</si>
  <si>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</si>
  <si>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</si>
  <si>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</si>
  <si>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</si>
  <si>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Ernesto Fuentes</t>
  </si>
  <si>
    <t>Elias Quinteros</t>
  </si>
  <si>
    <t>AMK</t>
  </si>
  <si>
    <t>ohigins</t>
  </si>
  <si>
    <t>FERAM</t>
  </si>
  <si>
    <t xml:space="preserve">Manguera  R4 de SYD  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</si>
</sst>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3" fontId="8" fillId="2" borderId="17" xfId="0" applyNumberFormat="1" applyFont="1" applyFill="1" applyBorder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15" fillId="2" borderId="18" xfId="0" applyNumberFormat="1" applyFont="1" applyFill="1" applyBorder="1" applyAlignment="1" applyProtection="1">
      <alignment horizontal="center"/>
    </xf>
    <xf numFmtId="1" fontId="15" fillId="2" borderId="18" xfId="0" applyNumberFormat="1" applyFont="1" applyFill="1" applyBorder="1" applyAlignment="1" applyProtection="1">
      <alignment horizontal="center"/>
      <protection locked="0"/>
    </xf>
    <xf numFmtId="3" fontId="15" fillId="2" borderId="2" xfId="0" applyNumberFormat="1" applyFont="1" applyFill="1" applyBorder="1" applyAlignment="1" applyProtection="1">
      <alignment horizontal="center"/>
    </xf>
    <xf numFmtId="3" fontId="15" fillId="2" borderId="19" xfId="0" applyNumberFormat="1" applyFont="1" applyFill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/>
      <protection locked="0"/>
    </xf>
    <xf numFmtId="3" fontId="15" fillId="2" borderId="14" xfId="0" applyNumberFormat="1" applyFont="1" applyFill="1" applyBorder="1" applyAlignment="1" applyProtection="1">
      <alignment horizontal="center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7" xfId="0" applyNumberFormat="1" applyFont="1" applyFill="1" applyBorder="1" applyAlignment="1" applyProtection="1">
      <alignment horizontal="center"/>
      <protection locked="0"/>
    </xf>
    <xf numFmtId="0" fontId="17" fillId="0" borderId="0" xfId="1" applyFont="1" applyProtection="1"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4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333374</xdr:colOff>
      <xdr:row>20</xdr:row>
      <xdr:rowOff>190499</xdr:rowOff>
    </xdr:from>
    <xdr:to>
      <xdr:col>4</xdr:col>
      <xdr:colOff>219074</xdr:colOff>
      <xdr:row>28</xdr:row>
      <xdr:rowOff>133349</xdr:rowOff>
    </xdr:to>
    <xdr:sp macro="" textlink="">
      <xdr:nvSpPr>
        <xdr:cNvPr id="1030" name="AutoShape 6" descr="184027"/>
        <xdr:cNvSpPr>
          <a:spLocks noChangeAspect="1" noChangeArrowheads="1"/>
        </xdr:cNvSpPr>
      </xdr:nvSpPr>
      <xdr:spPr bwMode="auto">
        <a:xfrm>
          <a:off x="1266824" y="4524374"/>
          <a:ext cx="1476375" cy="1476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333374</xdr:colOff>
      <xdr:row>22</xdr:row>
      <xdr:rowOff>190499</xdr:rowOff>
    </xdr:from>
    <xdr:to>
      <xdr:col>6</xdr:col>
      <xdr:colOff>400049</xdr:colOff>
      <xdr:row>37</xdr:row>
      <xdr:rowOff>161924</xdr:rowOff>
    </xdr:to>
    <xdr:sp macro="" textlink="">
      <xdr:nvSpPr>
        <xdr:cNvPr id="1031" name="AutoShape 7" descr="Imagen producto"/>
        <xdr:cNvSpPr>
          <a:spLocks noChangeAspect="1" noChangeArrowheads="1"/>
        </xdr:cNvSpPr>
      </xdr:nvSpPr>
      <xdr:spPr bwMode="auto">
        <a:xfrm>
          <a:off x="1266824" y="4905374"/>
          <a:ext cx="2847975" cy="2847975"/>
        </a:xfrm>
        <a:prstGeom prst="rect">
          <a:avLst/>
        </a:prstGeom>
        <a:noFill/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calderon@tecnocomposit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I12" sqref="I12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96">
        <v>1941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39" t="s">
        <v>576</v>
      </c>
      <c r="E4" s="38" t="s">
        <v>12</v>
      </c>
      <c r="F4" s="40"/>
      <c r="G4" s="40"/>
      <c r="H4" s="41"/>
      <c r="I4" s="38" t="s">
        <v>9</v>
      </c>
      <c r="J4" s="42">
        <f>VLOOKUP(D4,CLIENTES,10,FALSE)</f>
        <v>0</v>
      </c>
      <c r="K4" s="20"/>
    </row>
    <row r="5" spans="2:18" x14ac:dyDescent="0.25">
      <c r="B5" s="43"/>
      <c r="C5" s="44"/>
      <c r="D5" s="45"/>
      <c r="E5" s="110">
        <f>VLOOKUP(D4,CLIENTES,4,FALSE)</f>
        <v>0</v>
      </c>
      <c r="F5" s="110"/>
      <c r="G5" s="110"/>
      <c r="H5" s="110"/>
      <c r="I5" s="110"/>
      <c r="J5" s="111"/>
      <c r="K5" s="20"/>
    </row>
    <row r="6" spans="2:18" ht="17.25" customHeight="1" x14ac:dyDescent="0.25">
      <c r="B6" s="43" t="s">
        <v>27</v>
      </c>
      <c r="C6" s="44"/>
      <c r="D6" s="46" t="str">
        <f>VLOOKUP(D4,CLIENTES,2,FALSE)</f>
        <v>B.BOSCH S.A</v>
      </c>
      <c r="E6" s="44" t="s">
        <v>7</v>
      </c>
      <c r="F6" s="112" t="str">
        <f>VLOOKUP(D4,CLIENTES,5,FALSE)</f>
        <v>QUILICURA</v>
      </c>
      <c r="G6" s="112"/>
      <c r="H6" s="112"/>
      <c r="I6" s="97">
        <f>VLOOKUP(D4,CLIENTES,11,FALSE)</f>
        <v>0</v>
      </c>
      <c r="J6" s="47"/>
    </row>
    <row r="7" spans="2:18" x14ac:dyDescent="0.25">
      <c r="B7" s="43" t="s">
        <v>25</v>
      </c>
      <c r="C7" s="44"/>
      <c r="D7" s="46" t="str">
        <f>VLOOKUP(D4,CLIENTES,3,FALSE)</f>
        <v>GALVANIZADORA</v>
      </c>
      <c r="E7" s="44" t="s">
        <v>8</v>
      </c>
      <c r="F7" s="112" t="str">
        <f>VLOOKUP(D4,CLIENTES,6,FALSE)</f>
        <v>STGO</v>
      </c>
      <c r="G7" s="112"/>
      <c r="H7" s="112"/>
      <c r="I7" s="44" t="s">
        <v>26</v>
      </c>
      <c r="J7" s="48" t="str">
        <f>VLOOKUP(D4,CLIENTES,8,FALSE)</f>
        <v>Elias Quinteros</v>
      </c>
    </row>
    <row r="8" spans="2:18" ht="15.75" thickBot="1" x14ac:dyDescent="0.3">
      <c r="B8" s="122" t="s">
        <v>28</v>
      </c>
      <c r="C8" s="123"/>
      <c r="D8" s="46">
        <f>VLOOKUP(D4,CLIENTES,7,FALSE)</f>
        <v>0</v>
      </c>
      <c r="E8" s="44" t="s">
        <v>11</v>
      </c>
      <c r="F8" s="112" t="str">
        <f>VLOOKUP(D4,CLIENTES,12,FALSE)</f>
        <v>Ernesto Fuentes</v>
      </c>
      <c r="G8" s="112"/>
      <c r="H8" s="112"/>
      <c r="I8" s="44" t="s">
        <v>14</v>
      </c>
      <c r="J8" s="49">
        <f ca="1">TODAY()</f>
        <v>41892</v>
      </c>
      <c r="K8" s="20"/>
      <c r="L8" s="20"/>
    </row>
    <row r="9" spans="2:18" ht="16.5" thickTop="1" thickBot="1" x14ac:dyDescent="0.3">
      <c r="B9" s="50"/>
      <c r="C9" s="51"/>
      <c r="D9" s="52"/>
      <c r="E9" s="51"/>
      <c r="F9" s="52"/>
      <c r="G9" s="52"/>
      <c r="H9" s="52"/>
      <c r="I9" s="51"/>
      <c r="J9" s="5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4" t="s">
        <v>1</v>
      </c>
      <c r="C10" s="116" t="s">
        <v>24</v>
      </c>
      <c r="D10" s="117"/>
      <c r="E10" s="118"/>
      <c r="F10" s="55" t="s">
        <v>0</v>
      </c>
      <c r="G10" s="56" t="s">
        <v>23</v>
      </c>
      <c r="H10" s="56" t="s">
        <v>15</v>
      </c>
      <c r="I10" s="57" t="s">
        <v>13</v>
      </c>
      <c r="J10" s="58" t="s">
        <v>2</v>
      </c>
      <c r="K10" s="24" t="s">
        <v>18</v>
      </c>
      <c r="L10" s="25" t="s">
        <v>589</v>
      </c>
      <c r="M10" s="25" t="s">
        <v>590</v>
      </c>
      <c r="N10" s="25" t="s">
        <v>591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59">
        <v>1</v>
      </c>
      <c r="C11" s="119" t="s">
        <v>592</v>
      </c>
      <c r="D11" s="120"/>
      <c r="E11" s="121"/>
      <c r="F11" s="60">
        <v>20</v>
      </c>
      <c r="G11" s="61" t="s">
        <v>23</v>
      </c>
      <c r="H11" s="62">
        <v>19000</v>
      </c>
      <c r="I11" s="108">
        <v>25</v>
      </c>
      <c r="J11" s="63">
        <f t="shared" ref="J11:J28" si="0">F11*H11*(1-I11/100)</f>
        <v>285000</v>
      </c>
      <c r="K11" s="28">
        <v>1</v>
      </c>
      <c r="L11" s="29"/>
      <c r="M11" s="29"/>
      <c r="N11" s="29"/>
      <c r="O11" s="29"/>
      <c r="P11" s="30">
        <v>1.5</v>
      </c>
      <c r="Q11" s="31">
        <f>L11</f>
        <v>0</v>
      </c>
      <c r="R11" s="35">
        <f>Q11*P11</f>
        <v>0</v>
      </c>
    </row>
    <row r="12" spans="2:18" x14ac:dyDescent="0.25">
      <c r="B12" s="64">
        <v>2</v>
      </c>
      <c r="C12" s="113"/>
      <c r="D12" s="114"/>
      <c r="E12" s="115"/>
      <c r="F12" s="68"/>
      <c r="G12" s="69"/>
      <c r="H12" s="105"/>
      <c r="I12" s="106"/>
      <c r="J12" s="107"/>
      <c r="K12" s="28">
        <v>2</v>
      </c>
      <c r="L12" s="29"/>
      <c r="M12" s="29"/>
      <c r="N12" s="29"/>
      <c r="O12" s="29"/>
      <c r="P12" s="30">
        <v>1.4</v>
      </c>
      <c r="Q12" s="31">
        <f>N12</f>
        <v>0</v>
      </c>
      <c r="R12" s="35">
        <f t="shared" ref="R12:R28" si="1">Q12*P12</f>
        <v>0</v>
      </c>
    </row>
    <row r="13" spans="2:18" x14ac:dyDescent="0.25">
      <c r="B13" s="64">
        <v>3</v>
      </c>
      <c r="C13" s="113"/>
      <c r="D13" s="114"/>
      <c r="E13" s="115"/>
      <c r="F13" s="68"/>
      <c r="G13" s="69"/>
      <c r="H13" s="105"/>
      <c r="I13" s="106"/>
      <c r="J13" s="107"/>
      <c r="K13" s="28">
        <v>3</v>
      </c>
      <c r="L13" s="29">
        <v>172224</v>
      </c>
      <c r="M13" s="29">
        <f>L13*1.5</f>
        <v>258336</v>
      </c>
      <c r="N13" s="29"/>
      <c r="O13" s="29"/>
      <c r="P13" s="30">
        <v>1.35</v>
      </c>
      <c r="Q13" s="31">
        <f>N13</f>
        <v>0</v>
      </c>
      <c r="R13" s="35">
        <f t="shared" si="1"/>
        <v>0</v>
      </c>
    </row>
    <row r="14" spans="2:18" x14ac:dyDescent="0.25">
      <c r="B14" s="64">
        <v>4</v>
      </c>
      <c r="C14" s="113"/>
      <c r="D14" s="114"/>
      <c r="E14" s="115"/>
      <c r="F14" s="68"/>
      <c r="G14" s="69"/>
      <c r="H14" s="99">
        <f t="shared" ref="H14:H28" si="2">VLOOKUP(B14,COTIZADO,8,FALSE)</f>
        <v>0</v>
      </c>
      <c r="I14" s="100">
        <v>0</v>
      </c>
      <c r="J14" s="101">
        <f t="shared" si="0"/>
        <v>0</v>
      </c>
      <c r="K14" s="28">
        <v>4</v>
      </c>
      <c r="L14" s="29"/>
      <c r="M14" s="29"/>
      <c r="N14" s="29"/>
      <c r="O14" s="29"/>
      <c r="P14" s="30">
        <v>1.4</v>
      </c>
      <c r="Q14" s="31">
        <f>N14</f>
        <v>0</v>
      </c>
      <c r="R14" s="35">
        <f t="shared" si="1"/>
        <v>0</v>
      </c>
    </row>
    <row r="15" spans="2:18" x14ac:dyDescent="0.25">
      <c r="B15" s="64">
        <v>5</v>
      </c>
      <c r="C15" s="113"/>
      <c r="D15" s="114"/>
      <c r="E15" s="115"/>
      <c r="F15" s="68"/>
      <c r="G15" s="69"/>
      <c r="H15" s="99">
        <f t="shared" si="2"/>
        <v>0</v>
      </c>
      <c r="I15" s="100">
        <v>0</v>
      </c>
      <c r="J15" s="101">
        <f t="shared" si="0"/>
        <v>0</v>
      </c>
      <c r="K15" s="28">
        <v>5</v>
      </c>
      <c r="L15" s="29"/>
      <c r="M15" s="109"/>
      <c r="N15" s="29"/>
      <c r="O15" s="29"/>
      <c r="P15" s="30">
        <v>1.2</v>
      </c>
      <c r="Q15" s="31">
        <f>M15/2</f>
        <v>0</v>
      </c>
      <c r="R15" s="35">
        <f t="shared" si="1"/>
        <v>0</v>
      </c>
    </row>
    <row r="16" spans="2:18" x14ac:dyDescent="0.25">
      <c r="B16" s="64">
        <v>6</v>
      </c>
      <c r="C16" s="113"/>
      <c r="D16" s="114"/>
      <c r="E16" s="115"/>
      <c r="F16" s="68"/>
      <c r="G16" s="69"/>
      <c r="H16" s="99">
        <f t="shared" si="2"/>
        <v>0</v>
      </c>
      <c r="I16" s="100">
        <v>0</v>
      </c>
      <c r="J16" s="101">
        <f t="shared" si="0"/>
        <v>0</v>
      </c>
      <c r="K16" s="28">
        <v>6</v>
      </c>
      <c r="L16" s="29"/>
      <c r="M16" s="29"/>
      <c r="N16" s="29"/>
      <c r="O16" s="29"/>
      <c r="P16" s="30">
        <v>1.2</v>
      </c>
      <c r="Q16" s="31">
        <f>M16/2</f>
        <v>0</v>
      </c>
      <c r="R16" s="35">
        <f t="shared" si="1"/>
        <v>0</v>
      </c>
    </row>
    <row r="17" spans="2:18" x14ac:dyDescent="0.25">
      <c r="B17" s="64">
        <v>7</v>
      </c>
      <c r="C17" s="113"/>
      <c r="D17" s="114"/>
      <c r="E17" s="115"/>
      <c r="F17" s="68"/>
      <c r="G17" s="69"/>
      <c r="H17" s="99">
        <f t="shared" si="2"/>
        <v>0</v>
      </c>
      <c r="I17" s="100">
        <v>0</v>
      </c>
      <c r="J17" s="101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>N17</f>
        <v>0</v>
      </c>
      <c r="R17" s="35">
        <f t="shared" si="1"/>
        <v>0</v>
      </c>
    </row>
    <row r="18" spans="2:18" x14ac:dyDescent="0.25">
      <c r="B18" s="64">
        <v>8</v>
      </c>
      <c r="C18" s="113"/>
      <c r="D18" s="114"/>
      <c r="E18" s="115"/>
      <c r="F18" s="68"/>
      <c r="G18" s="69"/>
      <c r="H18" s="99">
        <f t="shared" si="2"/>
        <v>0</v>
      </c>
      <c r="I18" s="100">
        <v>0</v>
      </c>
      <c r="J18" s="101">
        <f t="shared" si="0"/>
        <v>0</v>
      </c>
      <c r="K18" s="28">
        <v>8</v>
      </c>
      <c r="L18" s="29"/>
      <c r="M18" s="29"/>
      <c r="N18" s="29"/>
      <c r="O18" s="29"/>
      <c r="P18" s="30">
        <v>1.4</v>
      </c>
      <c r="Q18" s="31">
        <f>N18</f>
        <v>0</v>
      </c>
      <c r="R18" s="35">
        <f t="shared" si="1"/>
        <v>0</v>
      </c>
    </row>
    <row r="19" spans="2:18" x14ac:dyDescent="0.25">
      <c r="B19" s="64">
        <v>9</v>
      </c>
      <c r="C19" s="113"/>
      <c r="D19" s="114"/>
      <c r="E19" s="115"/>
      <c r="F19" s="68"/>
      <c r="G19" s="69"/>
      <c r="H19" s="99">
        <f t="shared" si="2"/>
        <v>0</v>
      </c>
      <c r="I19" s="100">
        <v>0</v>
      </c>
      <c r="J19" s="101">
        <f t="shared" si="0"/>
        <v>0</v>
      </c>
      <c r="K19" s="28">
        <v>9</v>
      </c>
      <c r="L19" s="29"/>
      <c r="M19" s="29"/>
      <c r="N19" s="29"/>
      <c r="O19" s="29"/>
      <c r="P19" s="30">
        <v>1.4</v>
      </c>
      <c r="Q19" s="31">
        <f>O19</f>
        <v>0</v>
      </c>
      <c r="R19" s="35">
        <f t="shared" si="1"/>
        <v>0</v>
      </c>
    </row>
    <row r="20" spans="2:18" x14ac:dyDescent="0.25">
      <c r="B20" s="64">
        <v>10</v>
      </c>
      <c r="C20" s="65"/>
      <c r="D20" s="66"/>
      <c r="E20" s="67"/>
      <c r="F20" s="68"/>
      <c r="G20" s="69"/>
      <c r="H20" s="99">
        <f t="shared" si="2"/>
        <v>0</v>
      </c>
      <c r="I20" s="100">
        <v>0</v>
      </c>
      <c r="J20" s="101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x14ac:dyDescent="0.25">
      <c r="B21" s="64">
        <v>11</v>
      </c>
      <c r="C21" s="65"/>
      <c r="D21" s="66"/>
      <c r="E21" s="67"/>
      <c r="F21" s="68"/>
      <c r="G21" s="69"/>
      <c r="H21" s="99">
        <f t="shared" si="2"/>
        <v>0</v>
      </c>
      <c r="I21" s="100">
        <v>0</v>
      </c>
      <c r="J21" s="101">
        <f t="shared" si="0"/>
        <v>0</v>
      </c>
      <c r="K21" s="28">
        <v>11</v>
      </c>
      <c r="L21" s="29"/>
      <c r="M21" s="29"/>
      <c r="N21" s="29"/>
      <c r="O21" s="29"/>
      <c r="P21" s="30">
        <v>1.6</v>
      </c>
      <c r="Q21" s="31">
        <f t="shared" ref="Q21" si="3">L21</f>
        <v>0</v>
      </c>
      <c r="R21" s="35">
        <f t="shared" si="1"/>
        <v>0</v>
      </c>
    </row>
    <row r="22" spans="2:18" x14ac:dyDescent="0.25">
      <c r="B22" s="64">
        <v>12</v>
      </c>
      <c r="C22" s="65"/>
      <c r="D22"/>
      <c r="E22" s="67"/>
      <c r="F22" s="68"/>
      <c r="G22" s="69"/>
      <c r="H22" s="99">
        <f t="shared" si="2"/>
        <v>0</v>
      </c>
      <c r="I22" s="100">
        <v>0</v>
      </c>
      <c r="J22" s="101">
        <f t="shared" si="0"/>
        <v>0</v>
      </c>
      <c r="K22" s="28">
        <v>12</v>
      </c>
      <c r="L22" s="29"/>
      <c r="M22" s="29"/>
      <c r="N22" s="29"/>
      <c r="O22" s="29"/>
      <c r="P22" s="30">
        <v>1.7</v>
      </c>
      <c r="Q22" s="31">
        <f>N22</f>
        <v>0</v>
      </c>
      <c r="R22" s="35">
        <f t="shared" si="1"/>
        <v>0</v>
      </c>
    </row>
    <row r="23" spans="2:18" x14ac:dyDescent="0.25">
      <c r="B23" s="64">
        <v>13</v>
      </c>
      <c r="C23" s="65"/>
      <c r="D23" s="66"/>
      <c r="E23" s="67"/>
      <c r="F23" s="68"/>
      <c r="G23" s="69"/>
      <c r="H23" s="99">
        <f t="shared" si="2"/>
        <v>0</v>
      </c>
      <c r="I23" s="100">
        <v>0</v>
      </c>
      <c r="J23" s="10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x14ac:dyDescent="0.25">
      <c r="B24" s="64">
        <v>14</v>
      </c>
      <c r="C24" s="65"/>
      <c r="D24"/>
      <c r="E24" s="67"/>
      <c r="F24" s="68"/>
      <c r="G24" s="69"/>
      <c r="H24" s="99">
        <f t="shared" si="2"/>
        <v>0</v>
      </c>
      <c r="I24" s="100">
        <v>0</v>
      </c>
      <c r="J24" s="10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x14ac:dyDescent="0.25">
      <c r="B25" s="64">
        <v>15</v>
      </c>
      <c r="C25" s="65"/>
      <c r="D25" s="66"/>
      <c r="E25" s="67"/>
      <c r="F25" s="68"/>
      <c r="G25" s="69"/>
      <c r="H25" s="99">
        <f t="shared" si="2"/>
        <v>0</v>
      </c>
      <c r="I25" s="100">
        <v>0</v>
      </c>
      <c r="J25" s="10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x14ac:dyDescent="0.25">
      <c r="B26" s="64">
        <v>16</v>
      </c>
      <c r="C26" s="65"/>
      <c r="D26" s="66"/>
      <c r="E26" s="67"/>
      <c r="F26" s="68"/>
      <c r="G26" s="69"/>
      <c r="H26" s="99">
        <f t="shared" si="2"/>
        <v>0</v>
      </c>
      <c r="I26" s="100">
        <v>0</v>
      </c>
      <c r="J26" s="10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x14ac:dyDescent="0.25">
      <c r="B27" s="64">
        <v>17</v>
      </c>
      <c r="C27" s="65"/>
      <c r="D27" s="66"/>
      <c r="E27" s="67"/>
      <c r="F27" s="68"/>
      <c r="G27" s="69"/>
      <c r="H27" s="99">
        <f t="shared" si="2"/>
        <v>0</v>
      </c>
      <c r="I27" s="100">
        <v>0</v>
      </c>
      <c r="J27" s="10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 x14ac:dyDescent="0.3">
      <c r="B28" s="64">
        <v>18</v>
      </c>
      <c r="C28" s="70"/>
      <c r="D28" s="71"/>
      <c r="E28" s="72"/>
      <c r="F28" s="68"/>
      <c r="G28" s="69"/>
      <c r="H28" s="102">
        <f t="shared" si="2"/>
        <v>0</v>
      </c>
      <c r="I28" s="103">
        <v>0</v>
      </c>
      <c r="J28" s="10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x14ac:dyDescent="0.25">
      <c r="B29" s="73" t="s">
        <v>17</v>
      </c>
      <c r="C29" s="74"/>
      <c r="D29" s="38"/>
      <c r="E29" s="38"/>
      <c r="F29" s="75"/>
      <c r="G29" s="76" t="s">
        <v>3</v>
      </c>
      <c r="H29" s="77"/>
      <c r="I29" s="78"/>
      <c r="J29" s="79">
        <f>SUM(J11:J28)</f>
        <v>285000</v>
      </c>
    </row>
    <row r="30" spans="2:18" x14ac:dyDescent="0.25">
      <c r="B30" s="80"/>
      <c r="C30" s="81"/>
      <c r="D30" s="82"/>
      <c r="E30" s="44"/>
      <c r="F30" s="83"/>
      <c r="G30" s="84" t="s">
        <v>13</v>
      </c>
      <c r="H30" s="85"/>
      <c r="I30" s="86">
        <v>0</v>
      </c>
      <c r="J30" s="87">
        <f>J29*I30</f>
        <v>0</v>
      </c>
    </row>
    <row r="31" spans="2:18" x14ac:dyDescent="0.25">
      <c r="B31" s="43"/>
      <c r="C31" s="44"/>
      <c r="D31" s="44"/>
      <c r="E31" s="44"/>
      <c r="F31" s="88"/>
      <c r="G31" s="89" t="s">
        <v>4</v>
      </c>
      <c r="H31" s="81"/>
      <c r="I31" s="90"/>
      <c r="J31" s="87">
        <f>J29-J30</f>
        <v>285000</v>
      </c>
    </row>
    <row r="32" spans="2:18" x14ac:dyDescent="0.25">
      <c r="B32" s="43"/>
      <c r="C32" s="44"/>
      <c r="D32" s="44"/>
      <c r="E32" s="44"/>
      <c r="F32" s="83"/>
      <c r="G32" s="84">
        <v>0.19</v>
      </c>
      <c r="H32" s="85"/>
      <c r="I32" s="86">
        <v>0.19</v>
      </c>
      <c r="J32" s="87">
        <f>J31*I32</f>
        <v>54150</v>
      </c>
    </row>
    <row r="33" spans="2:10" ht="15.75" thickBot="1" x14ac:dyDescent="0.3">
      <c r="B33" s="50"/>
      <c r="C33" s="51"/>
      <c r="D33" s="51"/>
      <c r="E33" s="51"/>
      <c r="F33" s="91"/>
      <c r="G33" s="92" t="s">
        <v>2</v>
      </c>
      <c r="H33" s="93"/>
      <c r="I33" s="94"/>
      <c r="J33" s="95">
        <f>J31+J32</f>
        <v>339150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15">
    <mergeCell ref="C19:E19"/>
    <mergeCell ref="C12:E12"/>
    <mergeCell ref="C10:E10"/>
    <mergeCell ref="C11:E11"/>
    <mergeCell ref="B8:C8"/>
    <mergeCell ref="E5:J5"/>
    <mergeCell ref="F6:H6"/>
    <mergeCell ref="F7:H7"/>
    <mergeCell ref="F8:H8"/>
    <mergeCell ref="C18:E18"/>
    <mergeCell ref="C13:E13"/>
    <mergeCell ref="C14:E14"/>
    <mergeCell ref="C15:E15"/>
    <mergeCell ref="C16:E16"/>
    <mergeCell ref="C17:E17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0" activePane="bottomLeft" state="frozen"/>
      <selection activeCell="B1" sqref="B1"/>
      <selection pane="bottomLeft" activeCell="I107" sqref="I107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576</v>
      </c>
      <c r="C106" t="s">
        <v>574</v>
      </c>
      <c r="D106" t="s">
        <v>577</v>
      </c>
      <c r="F106" t="s">
        <v>65</v>
      </c>
      <c r="G106" t="s">
        <v>33</v>
      </c>
      <c r="I106" t="s">
        <v>588</v>
      </c>
      <c r="L106" s="98"/>
      <c r="M106" t="s">
        <v>587</v>
      </c>
    </row>
    <row r="107" spans="1:13" x14ac:dyDescent="0.25">
      <c r="A107">
        <v>106</v>
      </c>
      <c r="B107" s="36" t="s">
        <v>581</v>
      </c>
      <c r="C107" t="s">
        <v>578</v>
      </c>
      <c r="D107" t="s">
        <v>582</v>
      </c>
      <c r="E107" t="s">
        <v>579</v>
      </c>
      <c r="F107" t="s">
        <v>37</v>
      </c>
      <c r="G107" t="s">
        <v>33</v>
      </c>
      <c r="I107" t="s">
        <v>580</v>
      </c>
      <c r="M107" t="s">
        <v>575</v>
      </c>
    </row>
    <row r="108" spans="1:13" x14ac:dyDescent="0.25">
      <c r="A108">
        <v>107</v>
      </c>
      <c r="B108" s="36">
        <v>1</v>
      </c>
      <c r="C108" t="s">
        <v>583</v>
      </c>
      <c r="E108" t="s">
        <v>584</v>
      </c>
      <c r="F108" t="s">
        <v>65</v>
      </c>
      <c r="G108" t="s">
        <v>33</v>
      </c>
      <c r="I108" t="s">
        <v>585</v>
      </c>
      <c r="L108" s="98" t="s">
        <v>586</v>
      </c>
    </row>
    <row r="109" spans="1:13" x14ac:dyDescent="0.25">
      <c r="A109">
        <v>108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Ernestoo</cp:lastModifiedBy>
  <cp:lastPrinted>2014-07-31T14:33:35Z</cp:lastPrinted>
  <dcterms:created xsi:type="dcterms:W3CDTF">2013-07-12T05:01:37Z</dcterms:created>
  <dcterms:modified xsi:type="dcterms:W3CDTF">2014-09-10T13:47:21Z</dcterms:modified>
</cp:coreProperties>
</file>