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/>
  <bookViews>
    <workbookView xWindow="240" yWindow="315" windowWidth="15600" windowHeight="775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20" i="1" l="1"/>
  <c r="R20" i="1"/>
  <c r="H20" i="1" s="1"/>
  <c r="J20" i="1" s="1"/>
  <c r="M27" i="1"/>
  <c r="M26" i="1"/>
  <c r="Q26" i="1" s="1"/>
  <c r="M25" i="1"/>
  <c r="M24" i="1"/>
  <c r="Q24" i="1" s="1"/>
  <c r="M23" i="1"/>
  <c r="M22" i="1"/>
  <c r="M16" i="1"/>
  <c r="Q16" i="1" s="1"/>
  <c r="Q12" i="1"/>
  <c r="M15" i="1"/>
  <c r="Q15" i="1" s="1"/>
  <c r="M12" i="1"/>
  <c r="M13" i="1"/>
  <c r="Q13" i="1" s="1"/>
  <c r="M14" i="1"/>
  <c r="Q14" i="1" s="1"/>
  <c r="M11" i="1"/>
  <c r="Q11" i="1" s="1"/>
  <c r="Q21" i="1" l="1"/>
  <c r="Q17" i="1" l="1"/>
  <c r="Q19" i="1"/>
  <c r="Q18" i="1"/>
  <c r="Q22" i="1" l="1"/>
  <c r="Q28" i="1" l="1"/>
  <c r="Q23" i="1"/>
  <c r="Q25" i="1"/>
  <c r="Q27" i="1"/>
  <c r="R11" i="1" l="1"/>
  <c r="R12" i="1"/>
  <c r="R14" i="1"/>
  <c r="R13" i="1"/>
  <c r="R15" i="1"/>
  <c r="R16" i="1"/>
  <c r="R17" i="1"/>
  <c r="R18" i="1"/>
  <c r="R19" i="1"/>
  <c r="R21" i="1"/>
  <c r="H21" i="1" s="1"/>
  <c r="J21" i="1" s="1"/>
  <c r="R22" i="1"/>
  <c r="H22" i="1" s="1"/>
  <c r="J22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I6" i="1" l="1"/>
  <c r="D7" i="1" l="1"/>
  <c r="J4" i="1" l="1"/>
  <c r="F8" i="1"/>
  <c r="J7" i="1"/>
  <c r="F7" i="1"/>
  <c r="F6" i="1"/>
  <c r="E5" i="1"/>
  <c r="D8" i="1"/>
  <c r="D6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<sst xmlns="http://schemas.openxmlformats.org/spreadsheetml/2006/main" count="879" uniqueCount="623">
  <si>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</si>
  <si>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</si>
  <si>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</si>
  <si>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</si>
  <si>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</si>
  <si>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</si>
  <si>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</si>
  <si>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</si>
  <si>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</si>
  <si>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</si>
  <si>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</si>
  <si>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</si>
  <si>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</si>
  <si>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</si>
  <si>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</si>
  <si>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</si>
  <si>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</si>
  <si>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</si>
  <si>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</si>
  <si>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</si>
  <si>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</si>
  <si>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</si>
  <si>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</si>
  <si>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</si>
  <si>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</si>
  <si>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</si>
  <si>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</si>
  <si>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</si>
  <si>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</si>
  <si>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</si>
  <si>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</si>
  <si>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</si>
  <si>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</si>
  <si>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</si>
  <si>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</si>
  <si>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</si>
  <si>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</si>
  <si>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</si>
  <si>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</si>
  <si>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</si>
  <si>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</si>
  <si>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</si>
  <si>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</si>
  <si>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</si>
  <si>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</si>
  <si>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</si>
  <si>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</si>
  <si>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</si>
  <si>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</si>
  <si>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</si>
  <si>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</si>
  <si>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</si>
  <si>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</si>
  <si>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</si>
  <si>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</si>
  <si>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</si>
  <si>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</si>
  <si>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</si>
  <si>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</si>
  <si>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</si>
  <si>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</si>
  <si>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</si>
  <si>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</si>
  <si>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</si>
  <si>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</si>
  <si>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</si>
  <si>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</si>
  <si>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</si>
  <si>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</si>
  <si>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</si>
  <si>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</si>
  <si>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</si>
  <si>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</si>
  <si>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</si>
  <si>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</si>
  <si>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</si>
  <si>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</si>
  <si>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</si>
  <si>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</si>
  <si>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</si>
  <si>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</si>
  <si>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</si>
  <si>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</si>
  <si>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</si>
  <si>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</si>
  <si>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</si>
  <si>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</si>
  <si>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</si>
  <si>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</si>
  <si>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</si>
  <si>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</si>
  <si>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</si>
  <si>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</si>
  <si>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</si>
  <si>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</si>
  <si>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</si>
  <si>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</si>
  <si>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</si>
  <si>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</si>
  <si>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</si>
  <si>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</si>
  <si>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</si>
  <si>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</si>
  <si>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</si>
  <si>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</si>
  <si>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</si>
  <si>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</si>
  <si>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</si>
  <si>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</si>
  <si>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</si>
  <si>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</si>
  <si>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</si>
  <si>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</si>
  <si>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</si>
  <si>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</si>
  <si>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</si>
  <si>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</si>
  <si>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</si>
  <si>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</si>
  <si>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</si>
  <si>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</si>
  <si>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</si>
  <si>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</si>
  <si>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</si>
  <si>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</si>
  <si>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</si>
  <si>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</si>
  <si>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</si>
  <si>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</si>
  <si>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</si>
  <si>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</si>
  <si>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</si>
  <si>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</si>
  <si>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</si>
  <si>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</si>
  <si>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</si>
  <si>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</si>
  <si>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</si>
  <si>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</si>
  <si>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</si>
  <si>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</si>
  <si>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</si>
  <si>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</si>
  <si>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</si>
  <si>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</si>
  <si>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</si>
  <si>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</si>
  <si>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</si>
  <si>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</si>
  <si>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</si>
  <si>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</si>
  <si>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</si>
  <si>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</si>
  <si>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</si>
  <si>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</si>
  <si>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</si>
  <si>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</si>
  <si>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</si>
  <si>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</si>
  <si>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</si>
  <si>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</si>
  <si>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</si>
  <si>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</si>
  <si>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</si>
  <si>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</si>
  <si>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</si>
  <si>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</si>
  <si>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</si>
  <si>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</si>
  <si>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</si>
  <si>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</si>
  <si>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</si>
  <si>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</si>
  <si>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</si>
  <si>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</si>
  <si>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</si>
  <si>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</si>
  <si>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</si>
  <si>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</si>
  <si>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</si>
  <si>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</si>
  <si>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</si>
  <si>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</si>
  <si>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</si>
  <si>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</si>
  <si>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</si>
  <si>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</si>
  <si>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</si>
  <si>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</si>
  <si>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</si>
  <si>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</si>
  <si>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</si>
  <si>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</si>
  <si>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</si>
  <si>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</si>
  <si>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</si>
  <si>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</si>
  <si>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</si>
  <si>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</si>
  <si>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</si>
  <si>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</si>
  <si>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</si>
  <si>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</si>
  <si>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</si>
  <si>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</si>
  <si>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</si>
  <si>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</si>
  <si>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</si>
  <si>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</si>
  <si>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</si>
  <si>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</si>
  <si>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</si>
  <si>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</si>
  <si>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</si>
  <si>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</si>
  <si>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</si>
  <si>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</si>
  <si>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</si>
  <si>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</si>
  <si>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</si>
  <si>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</si>
  <si>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</si>
  <si>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</si>
  <si>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</si>
  <si>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</si>
  <si>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</si>
  <si>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</si>
  <si>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</si>
  <si>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</si>
  <si>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</si>
  <si>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</si>
  <si>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</si>
  <si>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</si>
  <si>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</si>
  <si>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</si>
  <si>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</si>
  <si>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</si>
  <si>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</si>
  <si>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</si>
  <si>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</si>
  <si>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</si>
  <si>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</si>
  <si>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</si>
  <si>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</si>
  <si>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</si>
  <si>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</si>
  <si>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</si>
  <si>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</si>
  <si>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</si>
  <si>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</si>
  <si>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</si>
  <si>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</si>
  <si>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</si>
  <si>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</si>
  <si>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</si>
  <si>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</si>
  <si>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</si>
  <si>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</si>
  <si>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</si>
  <si>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</si>
  <si>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</si>
  <si>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</si>
  <si>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</si>
  <si>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</si>
  <si>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</si>
  <si>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</si>
  <si>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</si>
  <si>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</si>
  <si>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</si>
  <si>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</si>
  <si>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</si>
  <si>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</si>
  <si>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</si>
  <si>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</si>
  <si>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</si>
  <si>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</si>
  <si>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</si>
  <si>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</si>
  <si>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</si>
  <si>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</si>
  <si>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</si>
  <si>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</si>
  <si>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</si>
  <si>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</si>
  <si>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</si>
  <si>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</si>
  <si>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</si>
  <si>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</si>
  <si>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</si>
  <si>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</si>
  <si>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</si>
  <si>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</si>
  <si>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</si>
  <si>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</si>
  <si>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</si>
  <si>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</si>
  <si>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</si>
  <si>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</si>
  <si>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</si>
  <si>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</si>
  <si>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</si>
  <si>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</si>
  <si>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</si>
  <si>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</si>
  <si>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</si>
  <si>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</si>
  <si>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</si>
  <si>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</si>
  <si>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</si>
  <si>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</si>
  <si>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</si>
  <si>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</si>
  <si>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</si>
  <si>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</si>
  <si>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</si>
  <si>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</si>
  <si>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</si>
  <si>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</si>
  <si>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</si>
  <si>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</si>
  <si>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</si>
  <si>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</si>
  <si>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</si>
  <si>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</si>
  <si>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</si>
  <si>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</si>
  <si>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</si>
  <si>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</si>
  <si>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</si>
  <si>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</si>
  <si>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</si>
  <si>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</si>
  <si>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</si>
  <si>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</si>
  <si>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</si>
  <si>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</si>
  <si>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</si>
  <si>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</si>
  <si>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</si>
  <si>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</si>
  <si>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</si>
  <si>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</si>
  <si>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</si>
  <si>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</si>
  <si>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</si>
  <si>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</si>
  <si>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</si>
  <si>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</si>
  <si>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</si>
  <si>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</si>
  <si>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</si>
  <si>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</si>
  <si>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</si>
  <si>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</si>
  <si>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</si>
  <si>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</si>
  <si>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</si>
  <si>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</si>
  <si>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</si>
  <si>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</si>
  <si>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</si>
  <si>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</si>
  <si>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</si>
  <si>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</si>
  <si>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</si>
  <si>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</si>
  <si>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</si>
  <si>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</si>
  <si>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</si>
  <si>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</si>
  <si>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</si>
  <si>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</si>
  <si>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</si>
  <si>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</si>
  <si>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</si>
  <si>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</si>
  <si>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</si>
  <si>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</si>
  <si>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</si>
  <si>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</si>
  <si>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</si>
  <si>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</si>
  <si>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</si>
  <si>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</si>
  <si>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</si>
  <si>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</si>
  <si>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</si>
  <si>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</si>
  <si>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</si>
  <si>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</si>
  <si>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</si>
  <si>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</si>
  <si>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</si>
  <si>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</si>
  <si>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</si>
  <si>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</si>
  <si>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</si>
  <si>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</si>
  <si>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</si>
  <si>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</si>
  <si>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</si>
  <si>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</si>
  <si>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</si>
  <si>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</si>
  <si>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</si>
  <si>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</si>
  <si>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</si>
  <si>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</si>
  <si>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</si>
  <si>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</si>
  <si>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</si>
  <si>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</si>
  <si>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</si>
  <si>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</si>
  <si>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</si>
  <si>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</si>
  <si>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</si>
  <si>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</si>
  <si>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</si>
  <si>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</si>
  <si>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</si>
  <si>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</si>
  <si>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</si>
  <si>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</si>
  <si>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</si>
  <si>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</si>
  <si>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</si>
  <si>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</si>
  <si>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</si>
  <si>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</si>
  <si>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</si>
  <si>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</si>
  <si>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</si>
  <si>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</si>
  <si>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</si>
  <si>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</si>
  <si>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</si>
  <si>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</si>
  <si>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</si>
  <si>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</si>
  <si>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</si>
  <si>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</si>
  <si>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</si>
  <si>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</si>
  <si>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</si>
  <si>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</si>
  <si>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</si>
  <si>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</si>
  <si>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</si>
  <si>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</si>
  <si>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</si>
  <si>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</si>
  <si>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</si>
  <si>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</si>
  <si>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</si>
  <si>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</si>
  <si>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</si>
  <si>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</si>
  <si>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</si>
  <si>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</si>
  <si>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</si>
  <si>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</si>
  <si>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</si>
  <si>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</si>
  <si>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</si>
  <si>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</si>
  <si>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</si>
  <si>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</si>
  <si>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</si>
  <si>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</si>
  <si>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</si>
  <si>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</si>
  <si>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</si>
  <si>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</si>
  <si>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</si>
  <si>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</si>
  <si>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</si>
  <si>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</si>
  <si>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</si>
  <si>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</si>
  <si>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</si>
  <si>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</si>
  <si>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</si>
  <si>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</si>
  <si>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</si>
  <si>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</si>
  <si>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</si>
  <si>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</si>
  <si>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</si>
  <si>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</si>
  <si>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</si>
  <si>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</si>
  <si>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</si>
  <si>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</si>
  <si>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</si>
  <si>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</si>
  <si>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</si>
  <si>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</si>
  <si>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</si>
  <si>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</si>
  <si>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</si>
  <si>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</si>
  <si>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</si>
  <si>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</si>
  <si>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</si>
  <si>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</si>
  <si>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</si>
  <si>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</si>
  <si>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</si>
  <si>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</si>
  <si>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</si>
  <si>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</si>
  <si>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</si>
  <si>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</si>
  <si>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</si>
  <si>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</si>
  <si>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</si>
  <si>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</si>
  <si>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</si>
  <si>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</si>
  <si>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</si>
  <si>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</si>
  <si>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</si>
  <si>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</si>
  <si>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</si>
  <si>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</si>
  <si>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</si>
  <si>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</si>
  <si>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</si>
  <si>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</si>
  <si>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</si>
  <si>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</si>
  <si>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</si>
  <si>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</si>
  <si>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</si>
  <si>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</si>
  <si>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</si>
  <si>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</si>
  <si>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</si>
  <si>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</si>
  <si>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</si>
  <si>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</si>
  <si>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</si>
  <si>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</si>
  <si>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</si>
  <si>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</si>
  <si>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</si>
  <si>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</si>
  <si>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</si>
  <si>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</si>
  <si>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</si>
  <si>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</si>
  <si>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</si>
  <si>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</si>
  <si>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</si>
  <si>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</si>
  <si>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</si>
  <si>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</si>
  <si>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</si>
  <si>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</si>
  <si>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</si>
  <si>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</si>
  <si>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</si>
  <si>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</si>
  <si>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</si>
  <si>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</si>
  <si>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</si>
  <si>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</si>
  <si>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</si>
  <si>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</si>
  <si>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</si>
  <si>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</si>
  <si>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</si>
  <si>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</si>
  <si>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</si>
  <si>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Cañaveral 700</t>
  </si>
  <si>
    <t>Elias Quinteros</t>
  </si>
  <si>
    <t>equinteros@bbosch.cl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</si>
  <si>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</si>
  <si>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</si>
  <si>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</si>
  <si>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</si>
  <si>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</si>
  <si>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</si>
  <si>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</si>
  <si>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</si>
  <si>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</si>
  <si>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</si>
  <si>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</si>
  <si>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</si>
  <si>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AGUASIN</t>
  </si>
  <si>
    <t>Ernesto Fuentes</t>
  </si>
  <si>
    <t>93329000-K</t>
  </si>
  <si>
    <t>DAVID DEL CURTO SA</t>
  </si>
  <si>
    <t>RETIRO</t>
  </si>
  <si>
    <t>Ricardo Alvarez</t>
  </si>
  <si>
    <r>
      <rPr>
        <sz val="10"/>
        <color rgb="FF222222"/>
        <rFont val="Arial"/>
        <family val="2"/>
      </rPr>
      <t> </t>
    </r>
    <r>
      <rPr>
        <sz val="10"/>
        <color rgb="FF555555"/>
        <rFont val="Arial"/>
        <family val="2"/>
      </rPr>
      <t>&lt;sgtret@ddc.cl&gt;</t>
    </r>
  </si>
  <si>
    <t>ADESHIVO AGOREX 60</t>
  </si>
  <si>
    <t>Galon</t>
  </si>
  <si>
    <t>GUANTES CABRITILLA</t>
  </si>
  <si>
    <t>GUANTES DE GOMA NITRILO</t>
  </si>
  <si>
    <t>RODILLO ESPONJA 200 MM</t>
  </si>
  <si>
    <t>RODILLO ESPONJA 100 MM</t>
  </si>
  <si>
    <t>GRATA ESMERIL DE BANCO 6"</t>
  </si>
  <si>
    <t>GRATA COPA 4 1/2 TRENZADA</t>
  </si>
  <si>
    <t>PIEDRA ESMERIL DE BANCO 6" X 1 grano 60</t>
  </si>
  <si>
    <t>SIERRA HOJA BIMETAL (manual)</t>
  </si>
  <si>
    <t>imperial</t>
  </si>
  <si>
    <t>sodimac</t>
  </si>
  <si>
    <t>PAÑO DE ASEO COLOR</t>
  </si>
  <si>
    <t>kilo</t>
  </si>
  <si>
    <t>isesa</t>
  </si>
  <si>
    <t>PAPEL MASKING 20 MM</t>
  </si>
  <si>
    <t>HUAIPE BLANCO</t>
  </si>
  <si>
    <t>Kilo</t>
  </si>
  <si>
    <t>Par</t>
  </si>
  <si>
    <t>MALLA RUSCHELL AZUL Y BLANCO 80%</t>
  </si>
  <si>
    <t>ROLLO</t>
  </si>
  <si>
    <t>ALAMBRE GALVANIZADO # 14</t>
  </si>
  <si>
    <t>SIKAFLEX 11 FC 300 CC</t>
  </si>
  <si>
    <t>POLIURETANO SPRAY 750</t>
  </si>
  <si>
    <t xml:space="preserve">INTAL </t>
  </si>
  <si>
    <t>ALAMBRE ACERADO # 16(1,75 resorte)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</si>
</sst>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555555"/>
      <name val="Arial"/>
      <family val="2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2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27" xfId="0" applyNumberFormat="1" applyFont="1" applyBorder="1" applyProtection="1"/>
    <xf numFmtId="0" fontId="0" fillId="0" borderId="0" xfId="0" applyAlignment="1">
      <alignment horizontal="righ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9" fontId="4" fillId="0" borderId="0" xfId="0" applyNumberFormat="1" applyFont="1" applyFill="1" applyBorder="1" applyAlignment="1" applyProtection="1">
      <alignment horizontal="center"/>
      <protection locked="0"/>
    </xf>
    <xf numFmtId="1" fontId="10" fillId="2" borderId="18" xfId="0" applyNumberFormat="1" applyFont="1" applyFill="1" applyBorder="1" applyAlignment="1" applyProtection="1">
      <alignment horizontal="center"/>
      <protection locked="0"/>
    </xf>
    <xf numFmtId="1" fontId="10" fillId="2" borderId="19" xfId="0" applyNumberFormat="1" applyFont="1" applyFill="1" applyBorder="1" applyAlignment="1" applyProtection="1">
      <alignment horizontal="center"/>
      <protection locked="0"/>
    </xf>
    <xf numFmtId="3" fontId="11" fillId="2" borderId="18" xfId="0" applyNumberFormat="1" applyFont="1" applyFill="1" applyBorder="1" applyAlignment="1" applyProtection="1">
      <alignment horizontal="center"/>
    </xf>
    <xf numFmtId="3" fontId="11" fillId="2" borderId="2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2" fillId="2" borderId="3" xfId="0" applyFont="1" applyFill="1" applyBorder="1" applyAlignment="1" applyProtection="1"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/>
    </xf>
    <xf numFmtId="0" fontId="11" fillId="2" borderId="5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12" fillId="2" borderId="2" xfId="1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11" fillId="2" borderId="13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2" borderId="17" xfId="0" applyFont="1" applyFill="1" applyBorder="1" applyProtection="1">
      <protection locked="0"/>
    </xf>
    <xf numFmtId="3" fontId="11" fillId="2" borderId="17" xfId="0" applyNumberFormat="1" applyFont="1" applyFill="1" applyBorder="1" applyAlignment="1" applyProtection="1">
      <alignment horizontal="center"/>
    </xf>
    <xf numFmtId="3" fontId="11" fillId="2" borderId="1" xfId="0" applyNumberFormat="1" applyFont="1" applyFill="1" applyBorder="1" applyAlignment="1" applyProtection="1">
      <alignment horizontal="center"/>
    </xf>
    <xf numFmtId="0" fontId="11" fillId="2" borderId="18" xfId="0" applyFont="1" applyFill="1" applyBorder="1" applyProtection="1">
      <protection locked="0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5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1" fontId="10" fillId="2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11" fillId="0" borderId="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11" fillId="2" borderId="13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protection locked="0"/>
    </xf>
    <xf numFmtId="0" fontId="11" fillId="0" borderId="14" xfId="0" applyFont="1" applyBorder="1" applyAlignment="1" applyProtection="1">
      <protection locked="0"/>
    </xf>
    <xf numFmtId="0" fontId="8" fillId="2" borderId="5" xfId="0" applyNumberFormat="1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calderon@tecnocomposites.cl" TargetMode="External"/><Relationship Id="rId1" Type="http://schemas.openxmlformats.org/officeDocument/2006/relationships/hyperlink" Target="mailto:equinteros@bbosch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topLeftCell="A31" zoomScaleNormal="100" workbookViewId="0">
      <selection activeCell="K37" sqref="K37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.7109375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2">
        <v>1935</v>
      </c>
      <c r="K2" s="7"/>
      <c r="L2" s="7"/>
    </row>
    <row r="3" spans="2:18" ht="7.5" customHeight="1" thickBot="1" x14ac:dyDescent="0.3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9" t="s">
        <v>6</v>
      </c>
      <c r="C4" s="70"/>
      <c r="D4" s="101" t="s">
        <v>592</v>
      </c>
      <c r="E4" s="70" t="s">
        <v>12</v>
      </c>
      <c r="F4" s="71"/>
      <c r="G4" s="71"/>
      <c r="H4" s="72"/>
      <c r="I4" s="70" t="s">
        <v>9</v>
      </c>
      <c r="J4" s="73">
        <f>VLOOKUP(D4,CLIENTES,10,FALSE)</f>
        <v>0</v>
      </c>
      <c r="K4" s="20"/>
    </row>
    <row r="5" spans="2:18" x14ac:dyDescent="0.25">
      <c r="B5" s="74"/>
      <c r="C5" s="75"/>
      <c r="D5" s="76"/>
      <c r="E5" s="109">
        <f>VLOOKUP(D4,CLIENTES,4,FALSE)</f>
        <v>0</v>
      </c>
      <c r="F5" s="109"/>
      <c r="G5" s="109"/>
      <c r="H5" s="109"/>
      <c r="I5" s="109"/>
      <c r="J5" s="110"/>
      <c r="K5" s="20"/>
    </row>
    <row r="6" spans="2:18" ht="17.25" customHeight="1" x14ac:dyDescent="0.25">
      <c r="B6" s="74" t="s">
        <v>27</v>
      </c>
      <c r="C6" s="75"/>
      <c r="D6" s="77" t="str">
        <f>VLOOKUP(D4,CLIENTES,2,FALSE)</f>
        <v>DAVID DEL CURTO SA</v>
      </c>
      <c r="E6" s="75" t="s">
        <v>7</v>
      </c>
      <c r="F6" s="109" t="str">
        <f>VLOOKUP(D4,CLIENTES,5,FALSE)</f>
        <v>RETIRO</v>
      </c>
      <c r="G6" s="109"/>
      <c r="H6" s="109"/>
      <c r="I6" s="78" t="str">
        <f>VLOOKUP(D4,CLIENTES,11,FALSE)</f>
        <v> &lt;sgtret@ddc.cl&gt;</v>
      </c>
      <c r="J6" s="79"/>
    </row>
    <row r="7" spans="2:18" x14ac:dyDescent="0.25">
      <c r="B7" s="74" t="s">
        <v>25</v>
      </c>
      <c r="C7" s="75"/>
      <c r="D7" s="77">
        <f>VLOOKUP(D4,CLIENTES,3,FALSE)</f>
        <v>0</v>
      </c>
      <c r="E7" s="75" t="s">
        <v>8</v>
      </c>
      <c r="F7" s="109">
        <f>VLOOKUP(D4,CLIENTES,6,FALSE)</f>
        <v>0</v>
      </c>
      <c r="G7" s="109"/>
      <c r="H7" s="109"/>
      <c r="I7" s="75" t="s">
        <v>26</v>
      </c>
      <c r="J7" s="80" t="str">
        <f>VLOOKUP(D4,CLIENTES,8,FALSE)</f>
        <v>Ricardo Alvarez</v>
      </c>
    </row>
    <row r="8" spans="2:18" ht="15.75" thickBot="1" x14ac:dyDescent="0.3">
      <c r="B8" s="107" t="s">
        <v>28</v>
      </c>
      <c r="C8" s="108"/>
      <c r="D8" s="77">
        <f>VLOOKUP(D4,CLIENTES,7,FALSE)</f>
        <v>0</v>
      </c>
      <c r="E8" s="75" t="s">
        <v>11</v>
      </c>
      <c r="F8" s="109">
        <f>VLOOKUP(D4,CLIENTES,12,FALSE)</f>
        <v>0</v>
      </c>
      <c r="G8" s="109"/>
      <c r="H8" s="109"/>
      <c r="I8" s="75" t="s">
        <v>14</v>
      </c>
      <c r="J8" s="81">
        <f ca="1">TODAY()</f>
        <v>41876</v>
      </c>
      <c r="K8" s="20"/>
      <c r="L8" s="20"/>
    </row>
    <row r="9" spans="2:18" ht="16.5" thickTop="1" thickBot="1" x14ac:dyDescent="0.3">
      <c r="B9" s="82"/>
      <c r="C9" s="83"/>
      <c r="D9" s="84"/>
      <c r="E9" s="83"/>
      <c r="F9" s="84"/>
      <c r="G9" s="84"/>
      <c r="H9" s="84"/>
      <c r="I9" s="83"/>
      <c r="J9" s="85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6" t="s">
        <v>1</v>
      </c>
      <c r="C10" s="103" t="s">
        <v>24</v>
      </c>
      <c r="D10" s="104"/>
      <c r="E10" s="105"/>
      <c r="F10" s="87" t="s">
        <v>0</v>
      </c>
      <c r="G10" s="88" t="s">
        <v>23</v>
      </c>
      <c r="H10" s="88" t="s">
        <v>15</v>
      </c>
      <c r="I10" s="89" t="s">
        <v>13</v>
      </c>
      <c r="J10" s="90" t="s">
        <v>2</v>
      </c>
      <c r="K10" s="24" t="s">
        <v>18</v>
      </c>
      <c r="L10" s="25"/>
      <c r="M10" s="64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95">
        <v>1</v>
      </c>
      <c r="C11" s="106" t="s">
        <v>597</v>
      </c>
      <c r="D11" s="104"/>
      <c r="E11" s="105"/>
      <c r="F11" s="97">
        <v>2</v>
      </c>
      <c r="G11" s="91" t="s">
        <v>598</v>
      </c>
      <c r="H11" s="92">
        <f>VLOOKUP(B11,COTIZADO,8,FALSE)</f>
        <v>18894.957983193279</v>
      </c>
      <c r="I11" s="100">
        <v>0</v>
      </c>
      <c r="J11" s="93">
        <f t="shared" ref="J11:J28" si="0">F11*H11*(1-I11/100)</f>
        <v>37789.915966386558</v>
      </c>
      <c r="K11" s="28">
        <v>1</v>
      </c>
      <c r="L11" s="29">
        <v>14990</v>
      </c>
      <c r="M11" s="29">
        <f>L11/1.19</f>
        <v>12596.638655462186</v>
      </c>
      <c r="N11" s="29" t="s">
        <v>607</v>
      </c>
      <c r="O11" s="29"/>
      <c r="P11" s="30">
        <v>1.5</v>
      </c>
      <c r="Q11" s="31">
        <f>M11</f>
        <v>12596.638655462186</v>
      </c>
      <c r="R11" s="34">
        <f>Q11*P11</f>
        <v>18894.957983193279</v>
      </c>
    </row>
    <row r="12" spans="2:18" x14ac:dyDescent="0.25">
      <c r="B12" s="96">
        <v>2</v>
      </c>
      <c r="C12" s="107" t="s">
        <v>599</v>
      </c>
      <c r="D12" s="111"/>
      <c r="E12" s="112"/>
      <c r="F12" s="98">
        <v>50</v>
      </c>
      <c r="G12" s="94" t="s">
        <v>615</v>
      </c>
      <c r="H12" s="67">
        <f t="shared" ref="H12:H27" si="1">VLOOKUP(B12,COTIZADO,8,FALSE)</f>
        <v>2025.6302521008406</v>
      </c>
      <c r="I12" s="65">
        <v>0</v>
      </c>
      <c r="J12" s="68">
        <f t="shared" si="0"/>
        <v>101281.51260504204</v>
      </c>
      <c r="K12" s="28">
        <v>2</v>
      </c>
      <c r="L12" s="29">
        <v>1607</v>
      </c>
      <c r="M12" s="29">
        <f t="shared" ref="M12:M16" si="2">L12/1.19</f>
        <v>1350.420168067227</v>
      </c>
      <c r="N12" s="29" t="s">
        <v>607</v>
      </c>
      <c r="O12" s="29"/>
      <c r="P12" s="30">
        <v>1.5</v>
      </c>
      <c r="Q12" s="31">
        <f t="shared" ref="Q12:Q15" si="3">M12</f>
        <v>1350.420168067227</v>
      </c>
      <c r="R12" s="34">
        <f t="shared" ref="R12:R28" si="4">Q12*P12</f>
        <v>2025.6302521008406</v>
      </c>
    </row>
    <row r="13" spans="2:18" x14ac:dyDescent="0.25">
      <c r="B13" s="96">
        <v>3</v>
      </c>
      <c r="C13" s="107" t="s">
        <v>600</v>
      </c>
      <c r="D13" s="111"/>
      <c r="E13" s="112"/>
      <c r="F13" s="98">
        <v>14</v>
      </c>
      <c r="G13" s="94" t="s">
        <v>23</v>
      </c>
      <c r="H13" s="67">
        <f t="shared" si="1"/>
        <v>1500</v>
      </c>
      <c r="I13" s="65">
        <v>0</v>
      </c>
      <c r="J13" s="68">
        <f t="shared" si="0"/>
        <v>21000</v>
      </c>
      <c r="K13" s="28">
        <v>3</v>
      </c>
      <c r="L13" s="29">
        <v>1190</v>
      </c>
      <c r="M13" s="29">
        <f t="shared" si="2"/>
        <v>1000</v>
      </c>
      <c r="N13" s="29" t="s">
        <v>607</v>
      </c>
      <c r="O13" s="29"/>
      <c r="P13" s="30">
        <v>1.5</v>
      </c>
      <c r="Q13" s="31">
        <f t="shared" si="3"/>
        <v>1000</v>
      </c>
      <c r="R13" s="34">
        <f t="shared" si="4"/>
        <v>1500</v>
      </c>
    </row>
    <row r="14" spans="2:18" x14ac:dyDescent="0.25">
      <c r="B14" s="96">
        <v>4</v>
      </c>
      <c r="C14" s="107" t="s">
        <v>601</v>
      </c>
      <c r="D14" s="111"/>
      <c r="E14" s="112"/>
      <c r="F14" s="98">
        <v>15</v>
      </c>
      <c r="G14" s="94" t="s">
        <v>23</v>
      </c>
      <c r="H14" s="67">
        <f t="shared" si="1"/>
        <v>2382.3529411764707</v>
      </c>
      <c r="I14" s="65">
        <v>0</v>
      </c>
      <c r="J14" s="68">
        <f t="shared" si="0"/>
        <v>35735.294117647063</v>
      </c>
      <c r="K14" s="28">
        <v>4</v>
      </c>
      <c r="L14" s="29">
        <v>1890</v>
      </c>
      <c r="M14" s="29">
        <f t="shared" si="2"/>
        <v>1588.2352941176471</v>
      </c>
      <c r="N14" s="29" t="s">
        <v>607</v>
      </c>
      <c r="O14" s="29"/>
      <c r="P14" s="30">
        <v>1.5</v>
      </c>
      <c r="Q14" s="31">
        <f t="shared" si="3"/>
        <v>1588.2352941176471</v>
      </c>
      <c r="R14" s="34">
        <f t="shared" si="4"/>
        <v>2382.3529411764707</v>
      </c>
    </row>
    <row r="15" spans="2:18" x14ac:dyDescent="0.25">
      <c r="B15" s="96">
        <v>5</v>
      </c>
      <c r="C15" s="107" t="s">
        <v>602</v>
      </c>
      <c r="D15" s="111"/>
      <c r="E15" s="112"/>
      <c r="F15" s="98">
        <v>15</v>
      </c>
      <c r="G15" s="94" t="s">
        <v>23</v>
      </c>
      <c r="H15" s="67">
        <f t="shared" si="1"/>
        <v>1121.8487394957983</v>
      </c>
      <c r="I15" s="65">
        <v>0</v>
      </c>
      <c r="J15" s="68">
        <f t="shared" si="0"/>
        <v>16827.731092436974</v>
      </c>
      <c r="K15" s="28">
        <v>5</v>
      </c>
      <c r="L15" s="29">
        <v>890</v>
      </c>
      <c r="M15" s="29">
        <f t="shared" si="2"/>
        <v>747.89915966386559</v>
      </c>
      <c r="N15" s="29" t="s">
        <v>607</v>
      </c>
      <c r="O15" s="29"/>
      <c r="P15" s="30">
        <v>1.5</v>
      </c>
      <c r="Q15" s="31">
        <f t="shared" si="3"/>
        <v>747.89915966386559</v>
      </c>
      <c r="R15" s="34">
        <f t="shared" si="4"/>
        <v>1121.8487394957983</v>
      </c>
    </row>
    <row r="16" spans="2:18" x14ac:dyDescent="0.25">
      <c r="B16" s="96">
        <v>6</v>
      </c>
      <c r="C16" s="107" t="s">
        <v>603</v>
      </c>
      <c r="D16" s="111"/>
      <c r="E16" s="112"/>
      <c r="F16" s="98">
        <v>1</v>
      </c>
      <c r="G16" s="94" t="s">
        <v>23</v>
      </c>
      <c r="H16" s="67">
        <f t="shared" si="1"/>
        <v>25084.033613445379</v>
      </c>
      <c r="I16" s="65">
        <v>0</v>
      </c>
      <c r="J16" s="68">
        <f t="shared" si="0"/>
        <v>25084.033613445379</v>
      </c>
      <c r="K16" s="28">
        <v>6</v>
      </c>
      <c r="L16" s="29">
        <v>19900</v>
      </c>
      <c r="M16" s="29">
        <f t="shared" si="2"/>
        <v>16722.689075630253</v>
      </c>
      <c r="N16" s="29" t="s">
        <v>608</v>
      </c>
      <c r="O16" s="29"/>
      <c r="P16" s="30">
        <v>1.5</v>
      </c>
      <c r="Q16" s="31">
        <f>M16</f>
        <v>16722.689075630253</v>
      </c>
      <c r="R16" s="34">
        <f t="shared" si="4"/>
        <v>25084.033613445379</v>
      </c>
    </row>
    <row r="17" spans="2:18" x14ac:dyDescent="0.25">
      <c r="B17" s="96">
        <v>7</v>
      </c>
      <c r="C17" s="107" t="s">
        <v>604</v>
      </c>
      <c r="D17" s="111"/>
      <c r="E17" s="112"/>
      <c r="F17" s="98">
        <v>8</v>
      </c>
      <c r="G17" s="94" t="s">
        <v>23</v>
      </c>
      <c r="H17" s="67">
        <f t="shared" si="1"/>
        <v>20382</v>
      </c>
      <c r="I17" s="65">
        <v>0</v>
      </c>
      <c r="J17" s="68">
        <f t="shared" si="0"/>
        <v>163056</v>
      </c>
      <c r="K17" s="28">
        <v>7</v>
      </c>
      <c r="L17" s="29">
        <v>13588</v>
      </c>
      <c r="M17" s="29" t="s">
        <v>611</v>
      </c>
      <c r="N17" s="29"/>
      <c r="O17" s="29"/>
      <c r="P17" s="30">
        <v>1.5</v>
      </c>
      <c r="Q17" s="31">
        <f>L17</f>
        <v>13588</v>
      </c>
      <c r="R17" s="34">
        <f t="shared" si="4"/>
        <v>20382</v>
      </c>
    </row>
    <row r="18" spans="2:18" x14ac:dyDescent="0.25">
      <c r="B18" s="96">
        <v>8</v>
      </c>
      <c r="C18" s="107" t="s">
        <v>605</v>
      </c>
      <c r="D18" s="111"/>
      <c r="E18" s="112"/>
      <c r="F18" s="98">
        <v>2</v>
      </c>
      <c r="G18" s="94" t="s">
        <v>23</v>
      </c>
      <c r="H18" s="67">
        <f t="shared" si="1"/>
        <v>8775</v>
      </c>
      <c r="I18" s="65">
        <v>0</v>
      </c>
      <c r="J18" s="68">
        <f t="shared" si="0"/>
        <v>17550</v>
      </c>
      <c r="K18" s="28">
        <v>8</v>
      </c>
      <c r="L18" s="29">
        <v>5850</v>
      </c>
      <c r="M18" s="29" t="s">
        <v>611</v>
      </c>
      <c r="N18" s="29"/>
      <c r="O18" s="29"/>
      <c r="P18" s="30">
        <v>1.5</v>
      </c>
      <c r="Q18" s="31">
        <f>L18</f>
        <v>5850</v>
      </c>
      <c r="R18" s="34">
        <f t="shared" si="4"/>
        <v>8775</v>
      </c>
    </row>
    <row r="19" spans="2:18" x14ac:dyDescent="0.25">
      <c r="B19" s="96">
        <v>9</v>
      </c>
      <c r="C19" s="107" t="s">
        <v>606</v>
      </c>
      <c r="D19" s="111"/>
      <c r="E19" s="112"/>
      <c r="F19" s="98">
        <v>13</v>
      </c>
      <c r="G19" s="94" t="s">
        <v>23</v>
      </c>
      <c r="H19" s="67">
        <f t="shared" si="1"/>
        <v>1095.9000000000001</v>
      </c>
      <c r="I19" s="65">
        <v>0</v>
      </c>
      <c r="J19" s="68">
        <f t="shared" si="0"/>
        <v>14246.7</v>
      </c>
      <c r="K19" s="28">
        <v>9</v>
      </c>
      <c r="L19" s="29">
        <v>843</v>
      </c>
      <c r="M19" s="29" t="s">
        <v>611</v>
      </c>
      <c r="N19" s="29"/>
      <c r="O19" s="29"/>
      <c r="P19" s="30">
        <v>1.3</v>
      </c>
      <c r="Q19" s="31">
        <f t="shared" ref="Q19:Q20" si="5">L19</f>
        <v>843</v>
      </c>
      <c r="R19" s="34">
        <f t="shared" si="4"/>
        <v>1095.9000000000001</v>
      </c>
    </row>
    <row r="20" spans="2:18" x14ac:dyDescent="0.25">
      <c r="B20" s="96">
        <v>10</v>
      </c>
      <c r="C20" s="117" t="s">
        <v>609</v>
      </c>
      <c r="D20" s="118"/>
      <c r="E20" s="119"/>
      <c r="F20" s="120">
        <v>25</v>
      </c>
      <c r="G20" s="121" t="s">
        <v>610</v>
      </c>
      <c r="H20" s="67">
        <f t="shared" si="1"/>
        <v>0</v>
      </c>
      <c r="I20" s="65">
        <v>0</v>
      </c>
      <c r="J20" s="68">
        <f t="shared" si="0"/>
        <v>0</v>
      </c>
      <c r="K20" s="28">
        <v>10</v>
      </c>
      <c r="L20" s="29"/>
      <c r="M20" s="29"/>
      <c r="N20" s="29"/>
      <c r="O20" s="29"/>
      <c r="P20" s="30">
        <v>1.3</v>
      </c>
      <c r="Q20" s="31">
        <f t="shared" si="5"/>
        <v>0</v>
      </c>
      <c r="R20" s="34">
        <f t="shared" si="4"/>
        <v>0</v>
      </c>
    </row>
    <row r="21" spans="2:18" x14ac:dyDescent="0.25">
      <c r="B21" s="96">
        <v>11</v>
      </c>
      <c r="C21" s="107" t="s">
        <v>622</v>
      </c>
      <c r="D21" s="111"/>
      <c r="E21" s="112"/>
      <c r="F21" s="98">
        <v>6</v>
      </c>
      <c r="G21" s="94" t="s">
        <v>610</v>
      </c>
      <c r="H21" s="67">
        <f t="shared" si="1"/>
        <v>3327</v>
      </c>
      <c r="I21" s="65"/>
      <c r="J21" s="68">
        <f t="shared" si="0"/>
        <v>19962</v>
      </c>
      <c r="K21" s="28">
        <v>11</v>
      </c>
      <c r="L21" s="29">
        <v>2218</v>
      </c>
      <c r="M21" s="29"/>
      <c r="N21" s="29" t="s">
        <v>621</v>
      </c>
      <c r="O21" s="29"/>
      <c r="P21" s="30">
        <v>1.5</v>
      </c>
      <c r="Q21" s="31">
        <f>L21</f>
        <v>2218</v>
      </c>
      <c r="R21" s="34">
        <f t="shared" si="4"/>
        <v>3327</v>
      </c>
    </row>
    <row r="22" spans="2:18" x14ac:dyDescent="0.25">
      <c r="B22" s="116">
        <v>12</v>
      </c>
      <c r="C22" s="107" t="s">
        <v>612</v>
      </c>
      <c r="D22" s="111"/>
      <c r="E22" s="112"/>
      <c r="F22" s="98">
        <v>75</v>
      </c>
      <c r="G22" s="94" t="s">
        <v>23</v>
      </c>
      <c r="H22" s="67">
        <f t="shared" si="1"/>
        <v>869.74789915966403</v>
      </c>
      <c r="I22" s="65">
        <v>0</v>
      </c>
      <c r="J22" s="68">
        <f t="shared" si="0"/>
        <v>65231.092436974803</v>
      </c>
      <c r="K22" s="28">
        <v>12</v>
      </c>
      <c r="L22" s="29">
        <v>690</v>
      </c>
      <c r="M22" s="29">
        <f>L22/1.19</f>
        <v>579.83193277310932</v>
      </c>
      <c r="N22" s="29" t="s">
        <v>607</v>
      </c>
      <c r="O22" s="29"/>
      <c r="P22" s="30">
        <v>1.5</v>
      </c>
      <c r="Q22" s="31">
        <f>M22</f>
        <v>579.83193277310932</v>
      </c>
      <c r="R22" s="34">
        <f t="shared" si="4"/>
        <v>869.74789915966403</v>
      </c>
    </row>
    <row r="23" spans="2:18" x14ac:dyDescent="0.25">
      <c r="B23" s="116">
        <v>13</v>
      </c>
      <c r="C23" s="107" t="s">
        <v>613</v>
      </c>
      <c r="D23" s="111"/>
      <c r="E23" s="112"/>
      <c r="F23" s="98">
        <v>5</v>
      </c>
      <c r="G23" s="94" t="s">
        <v>614</v>
      </c>
      <c r="H23" s="67">
        <f t="shared" si="1"/>
        <v>3983.1932773109247</v>
      </c>
      <c r="I23" s="65">
        <v>0</v>
      </c>
      <c r="J23" s="68">
        <f t="shared" si="0"/>
        <v>19915.966386554624</v>
      </c>
      <c r="K23" s="28">
        <v>13</v>
      </c>
      <c r="L23" s="29">
        <v>3160</v>
      </c>
      <c r="M23" s="29">
        <f>L23/1.19</f>
        <v>2655.4621848739498</v>
      </c>
      <c r="N23" s="29" t="s">
        <v>607</v>
      </c>
      <c r="O23" s="29"/>
      <c r="P23" s="30">
        <v>1.5</v>
      </c>
      <c r="Q23" s="31">
        <f t="shared" ref="Q23:Q27" si="6">M23</f>
        <v>2655.4621848739498</v>
      </c>
      <c r="R23" s="34">
        <f t="shared" si="4"/>
        <v>3983.1932773109247</v>
      </c>
    </row>
    <row r="24" spans="2:18" x14ac:dyDescent="0.25">
      <c r="B24" s="116">
        <v>14</v>
      </c>
      <c r="C24" s="107" t="s">
        <v>616</v>
      </c>
      <c r="D24" s="111"/>
      <c r="E24" s="112"/>
      <c r="F24" s="98">
        <v>1</v>
      </c>
      <c r="G24" s="94" t="s">
        <v>617</v>
      </c>
      <c r="H24" s="67">
        <f t="shared" si="1"/>
        <v>99579.831932773115</v>
      </c>
      <c r="I24" s="65">
        <v>0</v>
      </c>
      <c r="J24" s="68">
        <f t="shared" si="0"/>
        <v>99579.831932773115</v>
      </c>
      <c r="K24" s="28">
        <v>14</v>
      </c>
      <c r="L24" s="29">
        <v>79000</v>
      </c>
      <c r="M24" s="29">
        <f>L24/1.19</f>
        <v>66386.554621848743</v>
      </c>
      <c r="N24" s="29" t="s">
        <v>607</v>
      </c>
      <c r="O24" s="29"/>
      <c r="P24" s="30">
        <v>1.5</v>
      </c>
      <c r="Q24" s="31">
        <f>M24</f>
        <v>66386.554621848743</v>
      </c>
      <c r="R24" s="34">
        <f t="shared" si="4"/>
        <v>99579.831932773115</v>
      </c>
    </row>
    <row r="25" spans="2:18" x14ac:dyDescent="0.25">
      <c r="B25" s="116">
        <v>15</v>
      </c>
      <c r="C25" s="107" t="s">
        <v>618</v>
      </c>
      <c r="D25" s="111"/>
      <c r="E25" s="112"/>
      <c r="F25" s="98">
        <v>10</v>
      </c>
      <c r="G25" s="94" t="s">
        <v>610</v>
      </c>
      <c r="H25" s="67">
        <f t="shared" si="1"/>
        <v>2495.7983193277314</v>
      </c>
      <c r="I25" s="65">
        <v>0</v>
      </c>
      <c r="J25" s="68">
        <f t="shared" si="0"/>
        <v>24957.983193277316</v>
      </c>
      <c r="K25" s="28">
        <v>15</v>
      </c>
      <c r="L25" s="29">
        <v>1980</v>
      </c>
      <c r="M25" s="29">
        <f>L25/1.19</f>
        <v>1663.8655462184875</v>
      </c>
      <c r="N25" s="29" t="s">
        <v>607</v>
      </c>
      <c r="O25" s="29"/>
      <c r="P25" s="30">
        <v>1.5</v>
      </c>
      <c r="Q25" s="31">
        <f t="shared" si="6"/>
        <v>1663.8655462184875</v>
      </c>
      <c r="R25" s="34">
        <f t="shared" si="4"/>
        <v>2495.7983193277314</v>
      </c>
    </row>
    <row r="26" spans="2:18" x14ac:dyDescent="0.25">
      <c r="B26" s="116">
        <v>16</v>
      </c>
      <c r="C26" s="107" t="s">
        <v>619</v>
      </c>
      <c r="D26" s="111"/>
      <c r="E26" s="112"/>
      <c r="F26" s="98">
        <v>10</v>
      </c>
      <c r="G26" s="94" t="s">
        <v>23</v>
      </c>
      <c r="H26" s="67">
        <f t="shared" si="1"/>
        <v>6289.9159663865548</v>
      </c>
      <c r="I26" s="65">
        <v>0</v>
      </c>
      <c r="J26" s="68">
        <f t="shared" si="0"/>
        <v>62899.159663865546</v>
      </c>
      <c r="K26" s="28">
        <v>16</v>
      </c>
      <c r="L26" s="29">
        <v>4990</v>
      </c>
      <c r="M26" s="29">
        <f>L26/1.19</f>
        <v>4193.2773109243699</v>
      </c>
      <c r="N26" s="29" t="s">
        <v>607</v>
      </c>
      <c r="O26" s="29"/>
      <c r="P26" s="30">
        <v>1.5</v>
      </c>
      <c r="Q26" s="31">
        <f t="shared" si="6"/>
        <v>4193.2773109243699</v>
      </c>
      <c r="R26" s="34">
        <f t="shared" si="4"/>
        <v>6289.9159663865548</v>
      </c>
    </row>
    <row r="27" spans="2:18" x14ac:dyDescent="0.25">
      <c r="B27" s="116">
        <v>17</v>
      </c>
      <c r="C27" s="107" t="s">
        <v>620</v>
      </c>
      <c r="D27" s="111"/>
      <c r="E27" s="112"/>
      <c r="F27" s="98">
        <v>5</v>
      </c>
      <c r="G27" s="94" t="s">
        <v>23</v>
      </c>
      <c r="H27" s="67">
        <f t="shared" si="1"/>
        <v>6289.9159663865548</v>
      </c>
      <c r="I27" s="65">
        <v>0</v>
      </c>
      <c r="J27" s="68">
        <f t="shared" si="0"/>
        <v>31449.579831932773</v>
      </c>
      <c r="K27" s="28">
        <v>17</v>
      </c>
      <c r="L27" s="29">
        <v>4990</v>
      </c>
      <c r="M27" s="29">
        <f>L27/1.19</f>
        <v>4193.2773109243699</v>
      </c>
      <c r="N27" s="29"/>
      <c r="O27" s="29"/>
      <c r="P27" s="30">
        <v>1.5</v>
      </c>
      <c r="Q27" s="31">
        <f t="shared" si="6"/>
        <v>4193.2773109243699</v>
      </c>
      <c r="R27" s="34">
        <f t="shared" si="4"/>
        <v>6289.9159663865548</v>
      </c>
    </row>
    <row r="28" spans="2:18" ht="15.75" thickBot="1" x14ac:dyDescent="0.3">
      <c r="B28" s="116">
        <v>18</v>
      </c>
      <c r="C28" s="113"/>
      <c r="D28" s="114"/>
      <c r="E28" s="115"/>
      <c r="F28" s="98"/>
      <c r="G28" s="94"/>
      <c r="H28" s="67"/>
      <c r="I28" s="66">
        <v>0</v>
      </c>
      <c r="J28" s="68"/>
      <c r="K28" s="28">
        <v>18</v>
      </c>
      <c r="L28" s="29"/>
      <c r="M28" s="29"/>
      <c r="N28" s="29"/>
      <c r="O28" s="29"/>
      <c r="P28" s="30">
        <v>1.5</v>
      </c>
      <c r="Q28" s="32">
        <f>N28</f>
        <v>0</v>
      </c>
      <c r="R28" s="34">
        <f t="shared" si="4"/>
        <v>0</v>
      </c>
    </row>
    <row r="29" spans="2:18" x14ac:dyDescent="0.25">
      <c r="B29" s="40" t="s">
        <v>17</v>
      </c>
      <c r="C29" s="99"/>
      <c r="D29" s="37"/>
      <c r="E29" s="37"/>
      <c r="F29" s="41"/>
      <c r="G29" s="42" t="s">
        <v>3</v>
      </c>
      <c r="H29" s="43"/>
      <c r="I29" s="44"/>
      <c r="J29" s="45">
        <f>SUM(J11:J28)</f>
        <v>756566.80084033613</v>
      </c>
    </row>
    <row r="30" spans="2:18" x14ac:dyDescent="0.25">
      <c r="B30" s="46"/>
      <c r="C30" s="47"/>
      <c r="D30" s="48"/>
      <c r="E30" s="37"/>
      <c r="F30" s="49"/>
      <c r="G30" s="50" t="s">
        <v>13</v>
      </c>
      <c r="H30" s="51"/>
      <c r="I30" s="52">
        <v>0</v>
      </c>
      <c r="J30" s="53">
        <f>J29*I30</f>
        <v>0</v>
      </c>
    </row>
    <row r="31" spans="2:18" x14ac:dyDescent="0.25">
      <c r="B31" s="36"/>
      <c r="C31" s="37"/>
      <c r="D31" s="48"/>
      <c r="E31" s="37"/>
      <c r="F31" s="54"/>
      <c r="G31" s="55" t="s">
        <v>4</v>
      </c>
      <c r="H31" s="47"/>
      <c r="I31" s="56"/>
      <c r="J31" s="53">
        <f>J29-J30</f>
        <v>756566.80084033613</v>
      </c>
    </row>
    <row r="32" spans="2:18" x14ac:dyDescent="0.25">
      <c r="B32" s="36"/>
      <c r="C32" s="37"/>
      <c r="D32" s="37"/>
      <c r="E32" s="37"/>
      <c r="F32" s="49"/>
      <c r="G32" s="50">
        <v>0.19</v>
      </c>
      <c r="H32" s="51"/>
      <c r="I32" s="52">
        <v>0.19</v>
      </c>
      <c r="J32" s="53">
        <f>J31*I32</f>
        <v>143747.69215966386</v>
      </c>
    </row>
    <row r="33" spans="2:10" ht="15.75" thickBot="1" x14ac:dyDescent="0.3">
      <c r="B33" s="38"/>
      <c r="C33" s="39"/>
      <c r="D33" s="39"/>
      <c r="E33" s="39"/>
      <c r="F33" s="57"/>
      <c r="G33" s="58" t="s">
        <v>2</v>
      </c>
      <c r="H33" s="59"/>
      <c r="I33" s="60"/>
      <c r="J33" s="61">
        <f>J31+J32</f>
        <v>900314.49300000002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C27:E27"/>
    <mergeCell ref="C28:E28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101" activePane="bottomLeft" state="frozen"/>
      <selection activeCell="B1" sqref="B1"/>
      <selection pane="bottomLeft" activeCell="B110" sqref="B110"/>
    </sheetView>
  </sheetViews>
  <sheetFormatPr baseColWidth="10" defaultRowHeight="15" x14ac:dyDescent="0.25"/>
  <cols>
    <col min="1" max="1" width="5.28515625" bestFit="1" customWidth="1"/>
    <col min="2" max="2" width="12" style="35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5" t="s">
        <v>78</v>
      </c>
      <c r="C8" t="s">
        <v>79</v>
      </c>
      <c r="G8" t="s">
        <v>33</v>
      </c>
    </row>
    <row r="9" spans="1:13" x14ac:dyDescent="0.2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5" t="s">
        <v>288</v>
      </c>
      <c r="C52" t="s">
        <v>289</v>
      </c>
      <c r="G52" t="s">
        <v>33</v>
      </c>
    </row>
    <row r="53" spans="1:13" x14ac:dyDescent="0.2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5" t="s">
        <v>324</v>
      </c>
      <c r="C59" t="s">
        <v>325</v>
      </c>
      <c r="G59" t="s">
        <v>33</v>
      </c>
    </row>
    <row r="60" spans="1:13" x14ac:dyDescent="0.2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5" t="s">
        <v>446</v>
      </c>
      <c r="C86" t="s">
        <v>447</v>
      </c>
      <c r="G86" t="s">
        <v>33</v>
      </c>
    </row>
    <row r="87" spans="1:13" x14ac:dyDescent="0.25">
      <c r="A87">
        <v>86</v>
      </c>
      <c r="B87" s="35" t="s">
        <v>448</v>
      </c>
      <c r="C87" t="s">
        <v>449</v>
      </c>
      <c r="G87" t="s">
        <v>33</v>
      </c>
    </row>
    <row r="88" spans="1:13" x14ac:dyDescent="0.2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5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5" t="s">
        <v>579</v>
      </c>
      <c r="C106" t="s">
        <v>574</v>
      </c>
      <c r="D106" t="s">
        <v>580</v>
      </c>
      <c r="E106" t="s">
        <v>575</v>
      </c>
      <c r="F106" t="s">
        <v>65</v>
      </c>
      <c r="G106" t="s">
        <v>33</v>
      </c>
      <c r="I106" t="s">
        <v>576</v>
      </c>
      <c r="L106" s="63" t="s">
        <v>577</v>
      </c>
      <c r="M106" t="s">
        <v>578</v>
      </c>
    </row>
    <row r="107" spans="1:13" x14ac:dyDescent="0.25">
      <c r="A107">
        <v>106</v>
      </c>
      <c r="B107" s="35" t="s">
        <v>584</v>
      </c>
      <c r="C107" t="s">
        <v>581</v>
      </c>
      <c r="D107" t="s">
        <v>585</v>
      </c>
      <c r="E107" t="s">
        <v>582</v>
      </c>
      <c r="F107" t="s">
        <v>37</v>
      </c>
      <c r="G107" t="s">
        <v>33</v>
      </c>
      <c r="I107" t="s">
        <v>583</v>
      </c>
      <c r="M107" t="s">
        <v>578</v>
      </c>
    </row>
    <row r="108" spans="1:13" x14ac:dyDescent="0.25">
      <c r="A108">
        <v>107</v>
      </c>
      <c r="B108" s="35">
        <v>1</v>
      </c>
      <c r="C108" t="s">
        <v>586</v>
      </c>
      <c r="E108" t="s">
        <v>587</v>
      </c>
      <c r="F108" t="s">
        <v>65</v>
      </c>
      <c r="G108" t="s">
        <v>33</v>
      </c>
      <c r="I108" t="s">
        <v>588</v>
      </c>
      <c r="L108" s="63" t="s">
        <v>589</v>
      </c>
    </row>
    <row r="109" spans="1:13" x14ac:dyDescent="0.25">
      <c r="A109">
        <v>108</v>
      </c>
      <c r="B109" s="35">
        <v>2</v>
      </c>
      <c r="C109" t="s">
        <v>590</v>
      </c>
      <c r="F109" t="s">
        <v>167</v>
      </c>
      <c r="G109" t="s">
        <v>33</v>
      </c>
      <c r="M109" t="s">
        <v>591</v>
      </c>
    </row>
    <row r="110" spans="1:13" x14ac:dyDescent="0.25">
      <c r="A110">
        <v>109</v>
      </c>
      <c r="B110" s="101" t="s">
        <v>592</v>
      </c>
      <c r="C110" s="101" t="s">
        <v>593</v>
      </c>
      <c r="F110" t="s">
        <v>594</v>
      </c>
      <c r="I110" t="s">
        <v>595</v>
      </c>
      <c r="L110" s="102" t="s">
        <v>596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6" r:id="rId1"/>
    <hyperlink ref="L10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2014-08-25T18:56:47Z</cp:lastPrinted>
  <dcterms:created xsi:type="dcterms:W3CDTF">2013-07-12T05:01:37Z</dcterms:created>
  <dcterms:modified xsi:type="dcterms:W3CDTF">2014-08-25T19:06:02Z</dcterms:modified>
</cp:coreProperties>
</file>