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nestoo\Desktop\hidroneumatic\"/>
    </mc:Choice>
  </mc:AlternateContent>
  <bookViews>
    <workbookView xWindow="240" yWindow="255" windowWidth="1944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M11" i="1"/>
  <c r="Q15" i="1"/>
  <c r="Q25" i="1"/>
  <c r="Q24" i="1"/>
  <c r="Q23" i="1"/>
  <c r="Q12" i="1"/>
  <c r="Q13" i="1"/>
  <c r="Q14" i="1"/>
  <c r="Q16" i="1"/>
  <c r="Q17" i="1"/>
  <c r="Q18" i="1"/>
  <c r="Q19" i="1"/>
  <c r="Q20" i="1"/>
  <c r="Q21" i="1"/>
  <c r="Q22" i="1"/>
  <c r="Q26" i="1"/>
  <c r="Q27" i="1"/>
  <c r="Q28" i="1"/>
  <c r="O11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I6" i="1" l="1"/>
  <c r="D7" i="1" l="1"/>
  <c r="J4" i="1" l="1"/>
  <c r="F8" i="1"/>
  <c r="J7" i="1"/>
  <c r="F7" i="1"/>
  <c r="F6" i="1"/>
  <c r="E5" i="1"/>
  <c r="D8" i="1"/>
  <c r="D6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<sst xmlns="http://schemas.openxmlformats.org/spreadsheetml/2006/main" count="826" uniqueCount="594">
  <si>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</si>
  <si>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</si>
  <si>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</si>
  <si>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</si>
  <si>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</si>
  <si>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</si>
  <si>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</si>
  <si>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</si>
  <si>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</si>
  <si>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</si>
  <si>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</si>
  <si>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</si>
  <si>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</si>
  <si>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</si>
  <si>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</si>
  <si>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</si>
  <si>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</si>
  <si>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</si>
  <si>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</si>
  <si>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</si>
  <si>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</si>
  <si>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</si>
  <si>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</si>
  <si>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</si>
  <si>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</si>
  <si>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</si>
  <si>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</si>
  <si>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</si>
  <si>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</si>
  <si>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</si>
  <si>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</si>
  <si>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</si>
  <si>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</si>
  <si>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</si>
  <si>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</si>
  <si>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</si>
  <si>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</si>
  <si>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</si>
  <si>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</si>
  <si>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</si>
  <si>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</si>
  <si>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</si>
  <si>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</si>
  <si>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</si>
  <si>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</si>
  <si>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</si>
  <si>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</si>
  <si>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</si>
  <si>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</si>
  <si>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</si>
  <si>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</si>
  <si>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</si>
  <si>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</si>
  <si>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</si>
  <si>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</si>
  <si>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</si>
  <si>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</si>
  <si>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</si>
  <si>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</si>
  <si>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</si>
  <si>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</si>
  <si>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</si>
  <si>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</si>
  <si>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</si>
  <si>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</si>
  <si>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</si>
  <si>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</si>
  <si>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</si>
  <si>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</si>
  <si>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</si>
  <si>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</si>
  <si>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</si>
  <si>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</si>
  <si>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</si>
  <si>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</si>
  <si>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</si>
  <si>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</si>
  <si>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</si>
  <si>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</si>
  <si>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</si>
  <si>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</si>
  <si>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</si>
  <si>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</si>
  <si>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</si>
  <si>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</si>
  <si>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</si>
  <si>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</si>
  <si>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</si>
  <si>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</si>
  <si>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</si>
  <si>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</si>
  <si>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</si>
  <si>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</si>
  <si>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</si>
  <si>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</si>
  <si>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</si>
  <si>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</si>
  <si>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</si>
  <si>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</si>
  <si>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</si>
  <si>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</si>
  <si>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</si>
  <si>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</si>
  <si>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</si>
  <si>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</si>
  <si>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</si>
  <si>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</si>
  <si>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</si>
  <si>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</si>
  <si>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</si>
  <si>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</si>
  <si>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</si>
  <si>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</si>
  <si>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</si>
  <si>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</si>
  <si>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</si>
  <si>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</si>
  <si>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</si>
  <si>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</si>
  <si>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</si>
  <si>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</si>
  <si>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</si>
  <si>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</si>
  <si>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</si>
  <si>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</si>
  <si>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</si>
  <si>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</si>
  <si>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</si>
  <si>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</si>
  <si>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</si>
  <si>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</si>
  <si>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</si>
  <si>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</si>
  <si>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</si>
  <si>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</si>
  <si>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</si>
  <si>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</si>
  <si>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</si>
  <si>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</si>
  <si>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</si>
  <si>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</si>
  <si>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</si>
  <si>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</si>
  <si>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</si>
  <si>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</si>
  <si>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</si>
  <si>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</si>
  <si>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</si>
  <si>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</si>
  <si>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</si>
  <si>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</si>
  <si>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</si>
  <si>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</si>
  <si>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</si>
  <si>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</si>
  <si>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</si>
  <si>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</si>
  <si>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</si>
  <si>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</si>
  <si>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</si>
  <si>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</si>
  <si>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</si>
  <si>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</si>
  <si>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</si>
  <si>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</si>
  <si>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</si>
  <si>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</si>
  <si>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</si>
  <si>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</si>
  <si>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</si>
  <si>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</si>
  <si>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</si>
  <si>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</si>
  <si>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</si>
  <si>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</si>
  <si>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</si>
  <si>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</si>
  <si>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</si>
  <si>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</si>
  <si>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</si>
  <si>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</si>
  <si>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</si>
  <si>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</si>
  <si>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</si>
  <si>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</si>
  <si>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</si>
  <si>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</si>
  <si>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</si>
  <si>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</si>
  <si>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</si>
  <si>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</si>
  <si>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</si>
  <si>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</si>
  <si>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</si>
  <si>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</si>
  <si>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</si>
  <si>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</si>
  <si>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</si>
  <si>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</si>
  <si>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</si>
  <si>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</si>
  <si>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</si>
  <si>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</si>
  <si>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</si>
  <si>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</si>
  <si>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</si>
  <si>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</si>
  <si>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</si>
  <si>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</si>
  <si>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</si>
  <si>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</si>
  <si>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</si>
  <si>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</si>
  <si>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</si>
  <si>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</si>
  <si>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</si>
  <si>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</si>
  <si>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</si>
  <si>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</si>
  <si>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</si>
  <si>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</si>
  <si>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</si>
  <si>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</si>
  <si>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</si>
  <si>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</si>
  <si>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</si>
  <si>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</si>
  <si>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</si>
  <si>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</si>
  <si>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</si>
  <si>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</si>
  <si>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</si>
  <si>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</si>
  <si>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</si>
  <si>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</si>
  <si>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</si>
  <si>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</si>
  <si>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</si>
  <si>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</si>
  <si>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</si>
  <si>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</si>
  <si>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</si>
  <si>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</si>
  <si>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</si>
  <si>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</si>
  <si>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</si>
  <si>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</si>
  <si>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</si>
  <si>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</si>
  <si>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</si>
  <si>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</si>
  <si>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</si>
  <si>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</si>
  <si>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</si>
  <si>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</si>
  <si>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</si>
  <si>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</si>
  <si>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</si>
  <si>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</si>
  <si>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</si>
  <si>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</si>
  <si>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</si>
  <si>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</si>
  <si>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</si>
  <si>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</si>
  <si>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</si>
  <si>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</si>
  <si>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</si>
  <si>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</si>
  <si>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</si>
  <si>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</si>
  <si>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</si>
  <si>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</si>
  <si>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</si>
  <si>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</si>
  <si>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</si>
  <si>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</si>
  <si>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</si>
  <si>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</si>
  <si>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</si>
  <si>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</si>
  <si>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</si>
  <si>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</si>
  <si>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</si>
  <si>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</si>
  <si>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</si>
  <si>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</si>
  <si>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</si>
  <si>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</si>
  <si>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</si>
  <si>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</si>
  <si>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</si>
  <si>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</si>
  <si>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</si>
  <si>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</si>
  <si>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</si>
  <si>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</si>
  <si>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</si>
  <si>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</si>
  <si>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</si>
  <si>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</si>
  <si>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</si>
  <si>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</si>
  <si>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</si>
  <si>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</si>
  <si>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</si>
  <si>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</si>
  <si>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</si>
  <si>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</si>
  <si>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</si>
  <si>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</si>
  <si>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</si>
  <si>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</si>
  <si>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</si>
  <si>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</si>
  <si>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</si>
  <si>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</si>
  <si>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</si>
  <si>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</si>
  <si>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</si>
  <si>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</si>
  <si>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</si>
  <si>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</si>
  <si>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</si>
  <si>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</si>
  <si>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</si>
  <si>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</si>
  <si>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</si>
  <si>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</si>
  <si>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</si>
  <si>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</si>
  <si>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</si>
  <si>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</si>
  <si>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</si>
  <si>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</si>
  <si>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</si>
  <si>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</si>
  <si>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</si>
  <si>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</si>
  <si>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</si>
  <si>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</si>
  <si>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</si>
  <si>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</si>
  <si>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</si>
  <si>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</si>
  <si>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</si>
  <si>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</si>
  <si>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</si>
  <si>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</si>
  <si>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</si>
  <si>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</si>
  <si>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</si>
  <si>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</si>
  <si>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</si>
  <si>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</si>
  <si>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</si>
  <si>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</si>
  <si>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</si>
  <si>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</si>
  <si>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</si>
  <si>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</si>
  <si>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</si>
  <si>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</si>
  <si>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</si>
  <si>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</si>
  <si>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</si>
  <si>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</si>
  <si>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</si>
  <si>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</si>
  <si>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</si>
  <si>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</si>
  <si>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</si>
  <si>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</si>
  <si>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</si>
  <si>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</si>
  <si>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</si>
  <si>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</si>
  <si>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</si>
  <si>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</si>
  <si>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</si>
  <si>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</si>
  <si>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</si>
  <si>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</si>
  <si>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</si>
  <si>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</si>
  <si>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</si>
  <si>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</si>
  <si>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</si>
  <si>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</si>
  <si>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</si>
  <si>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</si>
  <si>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</si>
  <si>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</si>
  <si>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</si>
  <si>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</si>
  <si>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</si>
  <si>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</si>
  <si>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</si>
  <si>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</si>
  <si>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</si>
  <si>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</si>
  <si>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</si>
  <si>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</si>
  <si>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</si>
  <si>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</si>
  <si>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</si>
  <si>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</si>
  <si>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</si>
  <si>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</si>
  <si>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</si>
  <si>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</si>
  <si>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</si>
  <si>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</si>
  <si>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</si>
  <si>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</si>
  <si>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</si>
  <si>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</si>
  <si>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</si>
  <si>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</si>
  <si>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</si>
  <si>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</si>
  <si>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</si>
  <si>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</si>
  <si>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</si>
  <si>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</si>
  <si>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</si>
  <si>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</si>
  <si>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</si>
  <si>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</si>
  <si>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</si>
  <si>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</si>
  <si>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</si>
  <si>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</si>
  <si>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</si>
  <si>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</si>
  <si>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</si>
  <si>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</si>
  <si>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</si>
  <si>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</si>
  <si>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</si>
  <si>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</si>
  <si>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</si>
  <si>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</si>
  <si>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</si>
  <si>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</si>
  <si>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</si>
  <si>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</si>
  <si>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</si>
  <si>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</si>
  <si>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</si>
  <si>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</si>
  <si>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</si>
  <si>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</si>
  <si>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</si>
  <si>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</si>
  <si>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</si>
  <si>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</si>
  <si>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</si>
  <si>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</si>
  <si>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</si>
  <si>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</si>
  <si>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</si>
  <si>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</si>
  <si>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</si>
  <si>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</si>
  <si>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</si>
  <si>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</si>
  <si>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</si>
  <si>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</si>
  <si>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</si>
  <si>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</si>
  <si>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</si>
  <si>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</si>
  <si>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</si>
  <si>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</si>
  <si>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</si>
  <si>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</si>
  <si>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</si>
  <si>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</si>
  <si>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</si>
  <si>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</si>
  <si>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</si>
  <si>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</si>
  <si>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</si>
  <si>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</si>
  <si>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</si>
  <si>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</si>
  <si>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</si>
  <si>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</si>
  <si>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</si>
  <si>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</si>
  <si>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</si>
  <si>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</si>
  <si>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</si>
  <si>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</si>
  <si>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</si>
  <si>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</si>
  <si>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</si>
  <si>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</si>
  <si>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</si>
  <si>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</si>
  <si>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</si>
  <si>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</si>
  <si>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</si>
  <si>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</si>
  <si>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</si>
  <si>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</si>
  <si>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</si>
  <si>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</si>
  <si>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</si>
  <si>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</si>
  <si>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</si>
  <si>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</si>
  <si>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</si>
  <si>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</si>
  <si>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</si>
  <si>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</si>
  <si>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</si>
  <si>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</si>
  <si>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</si>
  <si>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</si>
  <si>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</si>
  <si>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</si>
  <si>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</si>
  <si>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</si>
  <si>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</si>
  <si>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</si>
  <si>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</si>
  <si>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</si>
  <si>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</si>
  <si>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</si>
  <si>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</si>
  <si>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</si>
  <si>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</si>
  <si>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</si>
  <si>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</si>
  <si>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</si>
  <si>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</si>
  <si>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</si>
  <si>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</si>
  <si>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</si>
  <si>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</si>
  <si>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</si>
  <si>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</si>
  <si>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</si>
  <si>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</si>
  <si>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</si>
  <si>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</si>
  <si>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</si>
  <si>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</si>
  <si>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</si>
  <si>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</si>
  <si>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</si>
  <si>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</si>
  <si>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</si>
  <si>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</si>
  <si>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</si>
  <si>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</si>
  <si>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</si>
  <si>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</si>
  <si>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</si>
  <si>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</si>
  <si>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</si>
  <si>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</si>
  <si>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</si>
  <si>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</si>
  <si>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</si>
  <si>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</si>
  <si>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</si>
  <si>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</si>
  <si>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</si>
  <si>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</si>
  <si>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</si>
  <si>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</si>
  <si>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B.BOSCH S.A</t>
  </si>
  <si>
    <t>Cañaveral 700</t>
  </si>
  <si>
    <t>Elias Quinteros</t>
  </si>
  <si>
    <t>equinteros@bbosch.cl</t>
  </si>
  <si>
    <t>ernesto</t>
  </si>
  <si>
    <t>76.373.180-4</t>
  </si>
  <si>
    <t>GALVANIZADORA</t>
  </si>
  <si>
    <t>CTI</t>
  </si>
  <si>
    <t>Alberto Llona 777</t>
  </si>
  <si>
    <t>Nicolas Sotelo</t>
  </si>
  <si>
    <t>76.163.495-k</t>
  </si>
  <si>
    <t>PRODUCTOS DE METAL</t>
  </si>
  <si>
    <t>TECNOCOMPOSITES</t>
  </si>
  <si>
    <t>EL JUNCAL 090-C</t>
  </si>
  <si>
    <t>Carlos Calderon</t>
  </si>
  <si>
    <t>ccalderon@tecnocomposites.cl</t>
  </si>
  <si>
    <t>dimaco</t>
  </si>
  <si>
    <t>INTERCOS</t>
  </si>
  <si>
    <t>Manguera PVC anillada 2"</t>
  </si>
  <si>
    <t>aitec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</si>
</sst>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15" fillId="2" borderId="18" xfId="0" applyNumberFormat="1" applyFont="1" applyFill="1" applyBorder="1" applyAlignment="1" applyProtection="1">
      <alignment horizontal="center"/>
    </xf>
    <xf numFmtId="1" fontId="15" fillId="2" borderId="18" xfId="0" applyNumberFormat="1" applyFont="1" applyFill="1" applyBorder="1" applyAlignment="1" applyProtection="1">
      <alignment horizontal="center"/>
      <protection locked="0"/>
    </xf>
    <xf numFmtId="3" fontId="15" fillId="2" borderId="2" xfId="0" applyNumberFormat="1" applyFont="1" applyFill="1" applyBorder="1" applyAlignment="1" applyProtection="1">
      <alignment horizontal="center"/>
    </xf>
    <xf numFmtId="3" fontId="15" fillId="2" borderId="19" xfId="0" applyNumberFormat="1" applyFont="1" applyFill="1" applyBorder="1" applyAlignment="1" applyProtection="1">
      <alignment horizontal="center"/>
    </xf>
    <xf numFmtId="1" fontId="15" fillId="2" borderId="19" xfId="0" applyNumberFormat="1" applyFont="1" applyFill="1" applyBorder="1" applyAlignment="1" applyProtection="1">
      <alignment horizontal="center"/>
      <protection locked="0"/>
    </xf>
    <xf numFmtId="3" fontId="15" fillId="2" borderId="14" xfId="0" applyNumberFormat="1" applyFont="1" applyFill="1" applyBorder="1" applyAlignment="1" applyProtection="1">
      <alignment horizontal="center"/>
    </xf>
    <xf numFmtId="3" fontId="16" fillId="2" borderId="17" xfId="0" applyNumberFormat="1" applyFont="1" applyFill="1" applyBorder="1" applyAlignment="1" applyProtection="1">
      <alignment horizontal="center"/>
    </xf>
    <xf numFmtId="1" fontId="16" fillId="2" borderId="17" xfId="0" applyNumberFormat="1" applyFont="1" applyFill="1" applyBorder="1" applyAlignment="1" applyProtection="1">
      <alignment horizontal="center"/>
      <protection locked="0"/>
    </xf>
    <xf numFmtId="3" fontId="16" fillId="2" borderId="1" xfId="0" applyNumberFormat="1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90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calderon@tecnocomposites.cl" TargetMode="External"/><Relationship Id="rId1" Type="http://schemas.openxmlformats.org/officeDocument/2006/relationships/hyperlink" Target="mailto:equinteros@bbosch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J3" sqref="J3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93">
        <v>1902</v>
      </c>
      <c r="K2" s="7"/>
      <c r="L2" s="7"/>
    </row>
    <row r="3" spans="2:18" ht="7.5" customHeight="1" thickBot="1" x14ac:dyDescent="0.3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6" t="s">
        <v>6</v>
      </c>
      <c r="C4" s="37"/>
      <c r="D4" s="38">
        <v>2</v>
      </c>
      <c r="E4" s="37" t="s">
        <v>12</v>
      </c>
      <c r="F4" s="39"/>
      <c r="G4" s="39"/>
      <c r="H4" s="40"/>
      <c r="I4" s="37" t="s">
        <v>9</v>
      </c>
      <c r="J4" s="41">
        <f>VLOOKUP(D4,CLIENTES,10,FALSE)</f>
        <v>0</v>
      </c>
      <c r="K4" s="20"/>
    </row>
    <row r="5" spans="2:18" x14ac:dyDescent="0.25">
      <c r="B5" s="42"/>
      <c r="C5" s="43"/>
      <c r="D5" s="44"/>
      <c r="E5" s="116">
        <f>VLOOKUP(D4,CLIENTES,4,FALSE)</f>
        <v>0</v>
      </c>
      <c r="F5" s="116"/>
      <c r="G5" s="116"/>
      <c r="H5" s="116"/>
      <c r="I5" s="116"/>
      <c r="J5" s="117"/>
      <c r="K5" s="20"/>
    </row>
    <row r="6" spans="2:18" ht="17.25" customHeight="1" x14ac:dyDescent="0.25">
      <c r="B6" s="42" t="s">
        <v>27</v>
      </c>
      <c r="C6" s="43"/>
      <c r="D6" s="45" t="str">
        <f>VLOOKUP(D4,CLIENTES,2,FALSE)</f>
        <v>INTERCOS</v>
      </c>
      <c r="E6" s="43" t="s">
        <v>7</v>
      </c>
      <c r="F6" s="118">
        <f>VLOOKUP(D4,CLIENTES,5,FALSE)</f>
        <v>0</v>
      </c>
      <c r="G6" s="118"/>
      <c r="H6" s="118"/>
      <c r="I6" s="94">
        <f>VLOOKUP(D4,CLIENTES,11,FALSE)</f>
        <v>0</v>
      </c>
      <c r="J6" s="46"/>
    </row>
    <row r="7" spans="2:18" x14ac:dyDescent="0.25">
      <c r="B7" s="42" t="s">
        <v>25</v>
      </c>
      <c r="C7" s="43"/>
      <c r="D7" s="45">
        <f>VLOOKUP(D4,CLIENTES,3,FALSE)</f>
        <v>0</v>
      </c>
      <c r="E7" s="43" t="s">
        <v>8</v>
      </c>
      <c r="F7" s="118" t="str">
        <f>VLOOKUP(D4,CLIENTES,6,FALSE)</f>
        <v>STGO</v>
      </c>
      <c r="G7" s="118"/>
      <c r="H7" s="118"/>
      <c r="I7" s="43" t="s">
        <v>26</v>
      </c>
      <c r="J7" s="47">
        <f>VLOOKUP(D4,CLIENTES,8,FALSE)</f>
        <v>0</v>
      </c>
    </row>
    <row r="8" spans="2:18" ht="15.75" thickBot="1" x14ac:dyDescent="0.3">
      <c r="B8" s="114" t="s">
        <v>28</v>
      </c>
      <c r="C8" s="115"/>
      <c r="D8" s="45">
        <f>VLOOKUP(D4,CLIENTES,7,FALSE)</f>
        <v>0</v>
      </c>
      <c r="E8" s="43" t="s">
        <v>11</v>
      </c>
      <c r="F8" s="118">
        <f>VLOOKUP(D4,CLIENTES,12,FALSE)</f>
        <v>0</v>
      </c>
      <c r="G8" s="118"/>
      <c r="H8" s="118"/>
      <c r="I8" s="43" t="s">
        <v>14</v>
      </c>
      <c r="J8" s="48">
        <f ca="1">TODAY()</f>
        <v>41864</v>
      </c>
      <c r="K8" s="20"/>
      <c r="L8" s="20"/>
    </row>
    <row r="9" spans="2:18" ht="16.5" thickTop="1" thickBot="1" x14ac:dyDescent="0.3">
      <c r="B9" s="49"/>
      <c r="C9" s="50"/>
      <c r="D9" s="51"/>
      <c r="E9" s="50"/>
      <c r="F9" s="51"/>
      <c r="G9" s="51"/>
      <c r="H9" s="51"/>
      <c r="I9" s="50"/>
      <c r="J9" s="52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53" t="s">
        <v>1</v>
      </c>
      <c r="C10" s="108" t="s">
        <v>24</v>
      </c>
      <c r="D10" s="109"/>
      <c r="E10" s="110"/>
      <c r="F10" s="54" t="s">
        <v>0</v>
      </c>
      <c r="G10" s="55" t="s">
        <v>23</v>
      </c>
      <c r="H10" s="55" t="s">
        <v>15</v>
      </c>
      <c r="I10" s="56" t="s">
        <v>13</v>
      </c>
      <c r="J10" s="57" t="s">
        <v>2</v>
      </c>
      <c r="K10" s="24" t="s">
        <v>18</v>
      </c>
      <c r="L10" s="25" t="s">
        <v>593</v>
      </c>
      <c r="M10" s="25"/>
      <c r="N10" s="25" t="s">
        <v>590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58">
        <v>1</v>
      </c>
      <c r="C11" s="111" t="s">
        <v>592</v>
      </c>
      <c r="D11" s="112"/>
      <c r="E11" s="113"/>
      <c r="F11" s="59">
        <v>50</v>
      </c>
      <c r="G11" s="60" t="s">
        <v>23</v>
      </c>
      <c r="H11" s="102">
        <f>VLOOKUP(B11,COTIZADO,8,FALSE)</f>
        <v>3195.99</v>
      </c>
      <c r="I11" s="103">
        <v>0</v>
      </c>
      <c r="J11" s="104">
        <f t="shared" ref="J11:J28" si="0">F11*H11*(1-I11/100)</f>
        <v>159799.5</v>
      </c>
      <c r="K11" s="28">
        <v>1</v>
      </c>
      <c r="L11" s="29">
        <v>3382</v>
      </c>
      <c r="M11" s="29">
        <f>L11*(1-0.37)</f>
        <v>2130.66</v>
      </c>
      <c r="N11" s="29">
        <v>342</v>
      </c>
      <c r="O11" s="29">
        <f>N11*(1-0.15)</f>
        <v>290.7</v>
      </c>
      <c r="P11" s="30">
        <v>1.5</v>
      </c>
      <c r="Q11" s="31">
        <f>M11</f>
        <v>2130.66</v>
      </c>
      <c r="R11" s="34">
        <f>Q11*P11</f>
        <v>3195.99</v>
      </c>
    </row>
    <row r="12" spans="2:18" x14ac:dyDescent="0.25">
      <c r="B12" s="61">
        <v>2</v>
      </c>
      <c r="C12" s="105"/>
      <c r="D12" s="106"/>
      <c r="E12" s="107"/>
      <c r="F12" s="65"/>
      <c r="G12" s="66"/>
      <c r="H12" s="96">
        <f t="shared" ref="H12:H28" si="1">VLOOKUP(B12,COTIZADO,8,FALSE)</f>
        <v>0</v>
      </c>
      <c r="I12" s="97">
        <v>0</v>
      </c>
      <c r="J12" s="98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>
        <f t="shared" ref="Q12:Q28" si="2">O12</f>
        <v>0</v>
      </c>
      <c r="R12" s="34">
        <f t="shared" ref="R12:R28" si="3">Q12*P12</f>
        <v>0</v>
      </c>
    </row>
    <row r="13" spans="2:18" x14ac:dyDescent="0.25">
      <c r="B13" s="61">
        <v>3</v>
      </c>
      <c r="C13" s="105"/>
      <c r="D13" s="106"/>
      <c r="E13" s="107"/>
      <c r="F13" s="65"/>
      <c r="G13" s="66"/>
      <c r="H13" s="96">
        <f t="shared" si="1"/>
        <v>0</v>
      </c>
      <c r="I13" s="97">
        <v>0</v>
      </c>
      <c r="J13" s="98">
        <f t="shared" si="0"/>
        <v>0</v>
      </c>
      <c r="K13" s="28">
        <v>3</v>
      </c>
      <c r="L13" s="29"/>
      <c r="M13" s="29"/>
      <c r="N13" s="29"/>
      <c r="O13" s="29"/>
      <c r="P13" s="30">
        <v>1.7</v>
      </c>
      <c r="Q13" s="31">
        <f t="shared" si="2"/>
        <v>0</v>
      </c>
      <c r="R13" s="34">
        <f t="shared" si="3"/>
        <v>0</v>
      </c>
    </row>
    <row r="14" spans="2:18" x14ac:dyDescent="0.25">
      <c r="B14" s="61">
        <v>4</v>
      </c>
      <c r="C14" s="105"/>
      <c r="D14" s="106"/>
      <c r="E14" s="107"/>
      <c r="F14" s="65"/>
      <c r="G14" s="66"/>
      <c r="H14" s="96">
        <f t="shared" si="1"/>
        <v>0</v>
      </c>
      <c r="I14" s="97">
        <v>0</v>
      </c>
      <c r="J14" s="98">
        <f t="shared" si="0"/>
        <v>0</v>
      </c>
      <c r="K14" s="28">
        <v>4</v>
      </c>
      <c r="L14" s="29"/>
      <c r="M14" s="29"/>
      <c r="N14" s="29"/>
      <c r="O14" s="29"/>
      <c r="P14" s="30">
        <v>1.7</v>
      </c>
      <c r="Q14" s="31">
        <f t="shared" si="2"/>
        <v>0</v>
      </c>
      <c r="R14" s="34">
        <f t="shared" si="3"/>
        <v>0</v>
      </c>
    </row>
    <row r="15" spans="2:18" x14ac:dyDescent="0.25">
      <c r="B15" s="61">
        <v>5</v>
      </c>
      <c r="C15" s="105"/>
      <c r="D15" s="106"/>
      <c r="E15" s="107"/>
      <c r="F15" s="65"/>
      <c r="G15" s="66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>L15</f>
        <v>0</v>
      </c>
      <c r="R15" s="34">
        <f t="shared" si="3"/>
        <v>0</v>
      </c>
    </row>
    <row r="16" spans="2:18" x14ac:dyDescent="0.25">
      <c r="B16" s="61">
        <v>6</v>
      </c>
      <c r="C16" s="62"/>
      <c r="D16" s="63"/>
      <c r="E16" s="64"/>
      <c r="F16" s="65"/>
      <c r="G16" s="66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/>
      <c r="M16" s="29"/>
      <c r="N16" s="29"/>
      <c r="O16" s="29"/>
      <c r="P16" s="30">
        <v>1.6</v>
      </c>
      <c r="Q16" s="31">
        <f t="shared" si="2"/>
        <v>0</v>
      </c>
      <c r="R16" s="34">
        <f t="shared" si="3"/>
        <v>0</v>
      </c>
    </row>
    <row r="17" spans="2:18" x14ac:dyDescent="0.25">
      <c r="B17" s="61">
        <v>7</v>
      </c>
      <c r="C17" s="62"/>
      <c r="D17" s="63"/>
      <c r="E17" s="64"/>
      <c r="F17" s="65"/>
      <c r="G17" s="66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/>
      <c r="M17" s="29"/>
      <c r="N17" s="29"/>
      <c r="O17" s="29"/>
      <c r="P17" s="30">
        <v>2</v>
      </c>
      <c r="Q17" s="31">
        <f t="shared" si="2"/>
        <v>0</v>
      </c>
      <c r="R17" s="34">
        <f t="shared" si="3"/>
        <v>0</v>
      </c>
    </row>
    <row r="18" spans="2:18" x14ac:dyDescent="0.25">
      <c r="B18" s="61">
        <v>8</v>
      </c>
      <c r="C18" s="62"/>
      <c r="D18" s="63"/>
      <c r="E18" s="64"/>
      <c r="F18" s="65"/>
      <c r="G18" s="66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>
        <f t="shared" si="2"/>
        <v>0</v>
      </c>
      <c r="R18" s="34">
        <f t="shared" si="3"/>
        <v>0</v>
      </c>
    </row>
    <row r="19" spans="2:18" x14ac:dyDescent="0.25">
      <c r="B19" s="61">
        <v>9</v>
      </c>
      <c r="C19" s="62"/>
      <c r="D19" s="63"/>
      <c r="E19" s="64"/>
      <c r="F19" s="65"/>
      <c r="G19" s="66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/>
      <c r="M19" s="29"/>
      <c r="N19" s="29"/>
      <c r="O19" s="29"/>
      <c r="P19" s="30">
        <v>1.7</v>
      </c>
      <c r="Q19" s="31">
        <f t="shared" si="2"/>
        <v>0</v>
      </c>
      <c r="R19" s="34">
        <f t="shared" si="3"/>
        <v>0</v>
      </c>
    </row>
    <row r="20" spans="2:18" x14ac:dyDescent="0.25">
      <c r="B20" s="61">
        <v>10</v>
      </c>
      <c r="C20" s="62"/>
      <c r="D20" s="63"/>
      <c r="E20" s="64"/>
      <c r="F20" s="65"/>
      <c r="G20" s="66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1.7</v>
      </c>
      <c r="Q20" s="31">
        <f t="shared" si="2"/>
        <v>0</v>
      </c>
      <c r="R20" s="34">
        <f t="shared" si="3"/>
        <v>0</v>
      </c>
    </row>
    <row r="21" spans="2:18" x14ac:dyDescent="0.25">
      <c r="B21" s="61">
        <v>11</v>
      </c>
      <c r="C21" s="62"/>
      <c r="D21" s="63"/>
      <c r="E21" s="64"/>
      <c r="F21" s="65"/>
      <c r="G21" s="66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1.7</v>
      </c>
      <c r="Q21" s="31">
        <f t="shared" si="2"/>
        <v>0</v>
      </c>
      <c r="R21" s="34">
        <f t="shared" si="3"/>
        <v>0</v>
      </c>
    </row>
    <row r="22" spans="2:18" x14ac:dyDescent="0.25">
      <c r="B22" s="61">
        <v>12</v>
      </c>
      <c r="C22" s="62"/>
      <c r="D22" s="63"/>
      <c r="E22" s="64"/>
      <c r="F22" s="65"/>
      <c r="G22" s="66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1.7</v>
      </c>
      <c r="Q22" s="31">
        <f t="shared" si="2"/>
        <v>0</v>
      </c>
      <c r="R22" s="34">
        <f t="shared" si="3"/>
        <v>0</v>
      </c>
    </row>
    <row r="23" spans="2:18" x14ac:dyDescent="0.25">
      <c r="B23" s="61">
        <v>13</v>
      </c>
      <c r="C23" s="62"/>
      <c r="D23" s="63"/>
      <c r="E23" s="64"/>
      <c r="F23" s="65"/>
      <c r="G23" s="66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1.2</v>
      </c>
      <c r="Q23" s="31">
        <f>N23</f>
        <v>0</v>
      </c>
      <c r="R23" s="34">
        <f t="shared" si="3"/>
        <v>0</v>
      </c>
    </row>
    <row r="24" spans="2:18" x14ac:dyDescent="0.25">
      <c r="B24" s="61">
        <v>14</v>
      </c>
      <c r="C24" s="62"/>
      <c r="D24" s="63"/>
      <c r="E24" s="64"/>
      <c r="F24" s="65"/>
      <c r="G24" s="66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N24</f>
        <v>0</v>
      </c>
      <c r="R24" s="34">
        <f t="shared" si="3"/>
        <v>0</v>
      </c>
    </row>
    <row r="25" spans="2:18" x14ac:dyDescent="0.25">
      <c r="B25" s="61">
        <v>15</v>
      </c>
      <c r="C25" s="62"/>
      <c r="D25" s="63"/>
      <c r="E25" s="64"/>
      <c r="F25" s="65"/>
      <c r="G25" s="66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N25</f>
        <v>0</v>
      </c>
      <c r="R25" s="34">
        <f t="shared" si="3"/>
        <v>0</v>
      </c>
    </row>
    <row r="26" spans="2:18" x14ac:dyDescent="0.25">
      <c r="B26" s="61">
        <v>16</v>
      </c>
      <c r="C26" s="62"/>
      <c r="D26" s="63"/>
      <c r="E26" s="64"/>
      <c r="F26" s="65"/>
      <c r="G26" s="66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1.7</v>
      </c>
      <c r="Q26" s="31">
        <f t="shared" si="2"/>
        <v>0</v>
      </c>
      <c r="R26" s="34">
        <f t="shared" si="3"/>
        <v>0</v>
      </c>
    </row>
    <row r="27" spans="2:18" x14ac:dyDescent="0.25">
      <c r="B27" s="61">
        <v>17</v>
      </c>
      <c r="C27" s="62"/>
      <c r="D27" s="63"/>
      <c r="E27" s="64"/>
      <c r="F27" s="65"/>
      <c r="G27" s="66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1.7</v>
      </c>
      <c r="Q27" s="31">
        <f t="shared" si="2"/>
        <v>0</v>
      </c>
      <c r="R27" s="34">
        <f t="shared" si="3"/>
        <v>0</v>
      </c>
    </row>
    <row r="28" spans="2:18" ht="15.75" thickBot="1" x14ac:dyDescent="0.3">
      <c r="B28" s="61">
        <v>18</v>
      </c>
      <c r="C28" s="67"/>
      <c r="D28" s="68"/>
      <c r="E28" s="69"/>
      <c r="F28" s="65"/>
      <c r="G28" s="66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1.7</v>
      </c>
      <c r="Q28" s="31">
        <f t="shared" si="2"/>
        <v>0</v>
      </c>
      <c r="R28" s="34">
        <f t="shared" si="3"/>
        <v>0</v>
      </c>
    </row>
    <row r="29" spans="2:18" x14ac:dyDescent="0.25">
      <c r="B29" s="70" t="s">
        <v>17</v>
      </c>
      <c r="C29" s="71"/>
      <c r="D29" s="37"/>
      <c r="E29" s="37"/>
      <c r="F29" s="72"/>
      <c r="G29" s="73" t="s">
        <v>3</v>
      </c>
      <c r="H29" s="74"/>
      <c r="I29" s="75"/>
      <c r="J29" s="76">
        <f>SUM(J11:J28)</f>
        <v>159799.5</v>
      </c>
    </row>
    <row r="30" spans="2:18" x14ac:dyDescent="0.25">
      <c r="B30" s="77"/>
      <c r="C30" s="78"/>
      <c r="D30" s="79"/>
      <c r="E30" s="43"/>
      <c r="F30" s="80"/>
      <c r="G30" s="81" t="s">
        <v>13</v>
      </c>
      <c r="H30" s="82"/>
      <c r="I30" s="83">
        <v>0</v>
      </c>
      <c r="J30" s="84">
        <f>J29*I30</f>
        <v>0</v>
      </c>
    </row>
    <row r="31" spans="2:18" x14ac:dyDescent="0.25">
      <c r="B31" s="42"/>
      <c r="C31" s="43"/>
      <c r="D31" s="43"/>
      <c r="E31" s="43"/>
      <c r="F31" s="85"/>
      <c r="G31" s="86" t="s">
        <v>4</v>
      </c>
      <c r="H31" s="78"/>
      <c r="I31" s="87"/>
      <c r="J31" s="84">
        <f>J29-J30</f>
        <v>159799.5</v>
      </c>
    </row>
    <row r="32" spans="2:18" x14ac:dyDescent="0.25">
      <c r="B32" s="42"/>
      <c r="C32" s="43"/>
      <c r="D32" s="43"/>
      <c r="E32" s="43"/>
      <c r="F32" s="80"/>
      <c r="G32" s="81">
        <v>0.19</v>
      </c>
      <c r="H32" s="82"/>
      <c r="I32" s="83">
        <v>0.19</v>
      </c>
      <c r="J32" s="84">
        <f>J31*I32</f>
        <v>30361.904999999999</v>
      </c>
    </row>
    <row r="33" spans="2:10" ht="15.75" thickBot="1" x14ac:dyDescent="0.3">
      <c r="B33" s="49"/>
      <c r="C33" s="50"/>
      <c r="D33" s="50"/>
      <c r="E33" s="50"/>
      <c r="F33" s="88"/>
      <c r="G33" s="89" t="s">
        <v>2</v>
      </c>
      <c r="H33" s="90"/>
      <c r="I33" s="91"/>
      <c r="J33" s="92">
        <f>J31+J32</f>
        <v>190161.405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11"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0:E10"/>
    <mergeCell ref="C11:E11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89" activePane="bottomLeft" state="frozen"/>
      <selection activeCell="B1" sqref="B1"/>
      <selection pane="bottomLeft" activeCell="F110" sqref="F110"/>
    </sheetView>
  </sheetViews>
  <sheetFormatPr baseColWidth="10" defaultRowHeight="15" x14ac:dyDescent="0.25"/>
  <cols>
    <col min="1" max="1" width="5.28515625" bestFit="1" customWidth="1"/>
    <col min="2" max="2" width="12" style="35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5" t="s">
        <v>78</v>
      </c>
      <c r="C8" t="s">
        <v>79</v>
      </c>
      <c r="G8" t="s">
        <v>33</v>
      </c>
    </row>
    <row r="9" spans="1:13" x14ac:dyDescent="0.2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5" t="s">
        <v>288</v>
      </c>
      <c r="C52" t="s">
        <v>289</v>
      </c>
      <c r="G52" t="s">
        <v>33</v>
      </c>
    </row>
    <row r="53" spans="1:13" x14ac:dyDescent="0.2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5" t="s">
        <v>324</v>
      </c>
      <c r="C59" t="s">
        <v>325</v>
      </c>
      <c r="G59" t="s">
        <v>33</v>
      </c>
    </row>
    <row r="60" spans="1:13" x14ac:dyDescent="0.2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5" t="s">
        <v>446</v>
      </c>
      <c r="C86" t="s">
        <v>447</v>
      </c>
      <c r="G86" t="s">
        <v>33</v>
      </c>
    </row>
    <row r="87" spans="1:13" x14ac:dyDescent="0.25">
      <c r="A87">
        <v>86</v>
      </c>
      <c r="B87" s="35" t="s">
        <v>448</v>
      </c>
      <c r="C87" t="s">
        <v>449</v>
      </c>
      <c r="G87" t="s">
        <v>33</v>
      </c>
    </row>
    <row r="88" spans="1:13" x14ac:dyDescent="0.2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5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5" t="s">
        <v>579</v>
      </c>
      <c r="C106" t="s">
        <v>574</v>
      </c>
      <c r="D106" t="s">
        <v>580</v>
      </c>
      <c r="E106" t="s">
        <v>575</v>
      </c>
      <c r="F106" t="s">
        <v>65</v>
      </c>
      <c r="G106" t="s">
        <v>33</v>
      </c>
      <c r="I106" t="s">
        <v>576</v>
      </c>
      <c r="L106" s="95" t="s">
        <v>577</v>
      </c>
      <c r="M106" t="s">
        <v>578</v>
      </c>
    </row>
    <row r="107" spans="1:13" x14ac:dyDescent="0.25">
      <c r="A107">
        <v>106</v>
      </c>
      <c r="B107" s="35" t="s">
        <v>584</v>
      </c>
      <c r="C107" t="s">
        <v>581</v>
      </c>
      <c r="D107" t="s">
        <v>585</v>
      </c>
      <c r="E107" t="s">
        <v>582</v>
      </c>
      <c r="F107" t="s">
        <v>37</v>
      </c>
      <c r="G107" t="s">
        <v>33</v>
      </c>
      <c r="I107" t="s">
        <v>583</v>
      </c>
      <c r="M107" t="s">
        <v>578</v>
      </c>
    </row>
    <row r="108" spans="1:13" x14ac:dyDescent="0.25">
      <c r="A108">
        <v>107</v>
      </c>
      <c r="B108" s="35">
        <v>1</v>
      </c>
      <c r="C108" t="s">
        <v>586</v>
      </c>
      <c r="E108" t="s">
        <v>587</v>
      </c>
      <c r="F108" t="s">
        <v>65</v>
      </c>
      <c r="G108" t="s">
        <v>33</v>
      </c>
      <c r="I108" t="s">
        <v>588</v>
      </c>
      <c r="L108" s="95" t="s">
        <v>589</v>
      </c>
    </row>
    <row r="109" spans="1:13" x14ac:dyDescent="0.25">
      <c r="A109">
        <v>108</v>
      </c>
      <c r="B109" s="35">
        <v>2</v>
      </c>
      <c r="C109" t="s">
        <v>591</v>
      </c>
      <c r="G109" t="s">
        <v>33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6" r:id="rId1"/>
    <hyperlink ref="L10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Ernestoo</cp:lastModifiedBy>
  <cp:lastPrinted>2014-02-27T15:10:38Z</cp:lastPrinted>
  <dcterms:created xsi:type="dcterms:W3CDTF">2013-07-12T05:01:37Z</dcterms:created>
  <dcterms:modified xsi:type="dcterms:W3CDTF">2014-08-13T15:05:56Z</dcterms:modified>
</cp:coreProperties>
</file>