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<sst xmlns="http://schemas.openxmlformats.org/spreadsheetml/2006/main" count="809" uniqueCount="582">
  <si>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</si>
  <si>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</si>
  <si>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</si>
  <si>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</si>
  <si>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</si>
  <si>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</si>
  <si>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</si>
  <si>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</si>
  <si>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</si>
  <si>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</si>
  <si>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</si>
  <si>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</si>
  <si>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</si>
  <si>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</si>
  <si>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</si>
  <si>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</si>
  <si>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</si>
  <si>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</si>
  <si>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</si>
  <si>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</si>
  <si>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</si>
  <si>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</si>
  <si>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</si>
  <si>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</si>
  <si>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</si>
  <si>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</si>
  <si>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</si>
  <si>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</si>
  <si>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</si>
  <si>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</si>
  <si>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</si>
  <si>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</si>
  <si>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</si>
  <si>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</si>
  <si>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</si>
  <si>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</si>
  <si>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</si>
  <si>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</si>
  <si>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</si>
  <si>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</si>
  <si>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</si>
  <si>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</si>
  <si>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</si>
  <si>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</si>
  <si>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</si>
  <si>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</si>
  <si>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</si>
  <si>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</si>
  <si>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</si>
  <si>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</si>
  <si>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</si>
  <si>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</si>
  <si>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</si>
  <si>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</si>
  <si>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</si>
  <si>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</si>
  <si>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</si>
  <si>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</si>
  <si>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</si>
  <si>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</si>
  <si>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</si>
  <si>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</si>
  <si>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</si>
  <si>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</si>
  <si>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</si>
  <si>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</si>
  <si>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</si>
  <si>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</si>
  <si>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</si>
  <si>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</si>
  <si>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</si>
  <si>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</si>
  <si>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</si>
  <si>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</si>
  <si>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</si>
  <si>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</si>
  <si>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</si>
  <si>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</si>
  <si>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</si>
  <si>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</si>
  <si>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</si>
  <si>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</si>
  <si>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</si>
  <si>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</si>
  <si>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</si>
  <si>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</si>
  <si>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</si>
  <si>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</si>
  <si>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</si>
  <si>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</si>
  <si>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</si>
  <si>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</si>
  <si>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</si>
  <si>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</si>
  <si>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</si>
  <si>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</si>
  <si>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</si>
  <si>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</si>
  <si>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</si>
  <si>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</si>
  <si>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</si>
  <si>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</si>
  <si>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</si>
  <si>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</si>
  <si>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</si>
  <si>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</si>
  <si>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</si>
  <si>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</si>
  <si>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</si>
  <si>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</si>
  <si>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</si>
  <si>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</si>
  <si>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</si>
  <si>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</si>
  <si>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</si>
  <si>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</si>
  <si>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</si>
  <si>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</si>
  <si>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</si>
  <si>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</si>
  <si>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</si>
  <si>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</si>
  <si>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</si>
  <si>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</si>
  <si>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</si>
  <si>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</si>
  <si>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</si>
  <si>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</si>
  <si>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</si>
  <si>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</si>
  <si>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</si>
  <si>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</si>
  <si>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</si>
  <si>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</si>
  <si>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</si>
  <si>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</si>
  <si>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</si>
  <si>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</si>
  <si>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</si>
  <si>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</si>
  <si>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</si>
  <si>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</si>
  <si>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</si>
  <si>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</si>
  <si>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</si>
  <si>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</si>
  <si>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</si>
  <si>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</si>
  <si>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</si>
  <si>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</si>
  <si>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</si>
  <si>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</si>
  <si>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</si>
  <si>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</si>
  <si>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</si>
  <si>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</si>
  <si>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</si>
  <si>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</si>
  <si>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</si>
  <si>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</si>
  <si>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</si>
  <si>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</si>
  <si>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</si>
  <si>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</si>
  <si>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</si>
  <si>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</si>
  <si>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</si>
  <si>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</si>
  <si>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</si>
  <si>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</si>
  <si>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</si>
  <si>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</si>
  <si>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</si>
  <si>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</si>
  <si>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</si>
  <si>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</si>
  <si>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</si>
  <si>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</si>
  <si>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</si>
  <si>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</si>
  <si>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</si>
  <si>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</si>
  <si>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</si>
  <si>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</si>
  <si>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</si>
  <si>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</si>
  <si>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</si>
  <si>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</si>
  <si>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</si>
  <si>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</si>
  <si>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</si>
  <si>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</si>
  <si>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</si>
  <si>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</si>
  <si>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</si>
  <si>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</si>
  <si>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</si>
  <si>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</si>
  <si>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</si>
  <si>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</si>
  <si>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</si>
  <si>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</si>
  <si>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</si>
  <si>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</si>
  <si>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</si>
  <si>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</si>
  <si>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</si>
  <si>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</si>
  <si>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</si>
  <si>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</si>
  <si>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</si>
  <si>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</si>
  <si>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</si>
  <si>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</si>
  <si>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</si>
  <si>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</si>
  <si>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</si>
  <si>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</si>
  <si>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</si>
  <si>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</si>
  <si>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</si>
  <si>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</si>
  <si>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</si>
  <si>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</si>
  <si>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</si>
  <si>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</si>
  <si>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</si>
  <si>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</si>
  <si>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</si>
  <si>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</si>
  <si>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</si>
  <si>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</si>
  <si>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</si>
  <si>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</si>
  <si>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</si>
  <si>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</si>
  <si>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</si>
  <si>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</si>
  <si>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</si>
  <si>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</si>
  <si>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</si>
  <si>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</si>
  <si>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</si>
  <si>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</si>
  <si>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</si>
  <si>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</si>
  <si>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</si>
  <si>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</si>
  <si>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</si>
  <si>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</si>
  <si>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</si>
  <si>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</si>
  <si>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</si>
  <si>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</si>
  <si>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</si>
  <si>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</si>
  <si>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</si>
  <si>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</si>
  <si>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</si>
  <si>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</si>
  <si>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</si>
  <si>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</si>
  <si>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</si>
  <si>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</si>
  <si>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</si>
  <si>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</si>
  <si>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</si>
  <si>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</si>
  <si>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</si>
  <si>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</si>
  <si>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</si>
  <si>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</si>
  <si>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</si>
  <si>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</si>
  <si>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</si>
  <si>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</si>
  <si>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</si>
  <si>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</si>
  <si>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</si>
  <si>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</si>
  <si>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</si>
  <si>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</si>
  <si>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</si>
  <si>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</si>
  <si>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</si>
  <si>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</si>
  <si>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</si>
  <si>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</si>
  <si>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</si>
  <si>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</si>
  <si>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</si>
  <si>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</si>
  <si>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</si>
  <si>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</si>
  <si>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</si>
  <si>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</si>
  <si>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</si>
  <si>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</si>
  <si>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</si>
  <si>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</si>
  <si>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</si>
  <si>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</si>
  <si>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</si>
  <si>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</si>
  <si>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</si>
  <si>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</si>
  <si>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</si>
  <si>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</si>
  <si>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</si>
  <si>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</si>
  <si>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</si>
  <si>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</si>
  <si>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</si>
  <si>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</si>
  <si>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</si>
  <si>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</si>
  <si>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</si>
  <si>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</si>
  <si>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</si>
  <si>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</si>
  <si>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</si>
  <si>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</si>
  <si>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</si>
  <si>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</si>
  <si>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</si>
  <si>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</si>
  <si>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</si>
  <si>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</si>
  <si>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</si>
  <si>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</si>
  <si>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</si>
  <si>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</si>
  <si>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</si>
  <si>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</si>
  <si>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</si>
  <si>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</si>
  <si>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</si>
  <si>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</si>
  <si>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</si>
  <si>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</si>
  <si>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</si>
  <si>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</si>
  <si>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</si>
  <si>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</si>
  <si>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</si>
  <si>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</si>
  <si>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</si>
  <si>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</si>
  <si>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</si>
  <si>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</si>
  <si>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</si>
  <si>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</si>
  <si>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</si>
  <si>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</si>
  <si>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</si>
  <si>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</si>
  <si>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</si>
  <si>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</si>
  <si>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</si>
  <si>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</si>
  <si>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</si>
  <si>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</si>
  <si>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</si>
  <si>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</si>
  <si>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</si>
  <si>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</si>
  <si>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</si>
  <si>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</si>
  <si>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</si>
  <si>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</si>
  <si>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</si>
  <si>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</si>
  <si>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</si>
  <si>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</si>
  <si>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</si>
  <si>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</si>
  <si>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</si>
  <si>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</si>
  <si>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</si>
  <si>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</si>
  <si>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</si>
  <si>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</si>
  <si>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</si>
  <si>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</si>
  <si>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</si>
  <si>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</si>
  <si>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</si>
  <si>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</si>
  <si>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</si>
  <si>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</si>
  <si>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</si>
  <si>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</si>
  <si>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</si>
  <si>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</si>
  <si>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</si>
  <si>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</si>
  <si>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</si>
  <si>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</si>
  <si>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</si>
  <si>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</si>
  <si>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</si>
  <si>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</si>
  <si>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</si>
  <si>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</si>
  <si>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</si>
  <si>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</si>
  <si>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</si>
  <si>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</si>
  <si>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</si>
  <si>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</si>
  <si>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</si>
  <si>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</si>
  <si>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</si>
  <si>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</si>
  <si>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</si>
  <si>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</si>
  <si>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</si>
  <si>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</si>
  <si>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</si>
  <si>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</si>
  <si>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</si>
  <si>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</si>
  <si>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</si>
  <si>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</si>
  <si>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</si>
  <si>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</si>
  <si>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</si>
  <si>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</si>
  <si>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</si>
  <si>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</si>
  <si>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</si>
  <si>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</si>
  <si>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</si>
  <si>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</si>
  <si>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</si>
  <si>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</si>
  <si>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</si>
  <si>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</si>
  <si>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</si>
  <si>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</si>
  <si>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</si>
  <si>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</si>
  <si>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</si>
  <si>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</si>
  <si>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</si>
  <si>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</si>
  <si>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</si>
  <si>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</si>
  <si>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</si>
  <si>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</si>
  <si>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</si>
  <si>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</si>
  <si>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</si>
  <si>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</si>
  <si>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</si>
  <si>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</si>
  <si>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</si>
  <si>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</si>
  <si>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</si>
  <si>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</si>
  <si>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</si>
  <si>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</si>
  <si>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</si>
  <si>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</si>
  <si>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</si>
  <si>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</si>
  <si>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</si>
  <si>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</si>
  <si>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</si>
  <si>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</si>
  <si>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</si>
  <si>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</si>
  <si>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</si>
  <si>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</si>
  <si>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</si>
  <si>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</si>
  <si>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</si>
  <si>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</si>
  <si>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</si>
  <si>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</si>
  <si>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</si>
  <si>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</si>
  <si>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</si>
  <si>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</si>
  <si>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</si>
  <si>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</si>
  <si>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</si>
  <si>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</si>
  <si>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</si>
  <si>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</si>
  <si>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</si>
  <si>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</si>
  <si>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</si>
  <si>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</si>
  <si>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</si>
  <si>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</si>
  <si>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</si>
  <si>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</si>
  <si>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</si>
  <si>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</si>
  <si>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</si>
  <si>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</si>
  <si>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</si>
  <si>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</si>
  <si>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</si>
  <si>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</si>
  <si>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</si>
  <si>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</si>
  <si>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</si>
  <si>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</si>
  <si>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</si>
  <si>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</si>
  <si>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</si>
  <si>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</si>
  <si>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</si>
  <si>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</si>
  <si>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</si>
  <si>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</si>
  <si>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</si>
  <si>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</si>
  <si>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</si>
  <si>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</si>
  <si>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</si>
  <si>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</si>
  <si>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</si>
  <si>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</si>
  <si>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</si>
  <si>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</si>
  <si>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</si>
  <si>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</si>
  <si>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</si>
  <si>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</si>
  <si>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</si>
  <si>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</si>
  <si>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</si>
  <si>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</si>
  <si>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</si>
  <si>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</si>
  <si>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</si>
  <si>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</si>
  <si>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</si>
  <si>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</si>
  <si>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</si>
  <si>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</si>
  <si>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</si>
  <si>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</si>
  <si>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</si>
  <si>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</si>
  <si>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</si>
  <si>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</si>
  <si>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</si>
  <si>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</si>
  <si>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</si>
  <si>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</si>
  <si>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</si>
  <si>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</si>
  <si>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</si>
  <si>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</si>
  <si>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</si>
  <si>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</si>
  <si>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</si>
  <si>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</si>
  <si>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</si>
  <si>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</si>
  <si>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</si>
  <si>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</si>
  <si>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</si>
  <si>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</si>
  <si>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</si>
  <si>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</si>
  <si>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</si>
  <si>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</si>
  <si>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</si>
  <si>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ALLEN</t>
  </si>
  <si>
    <t>PTA HILO A-53 NPT/SO SCH40 3´´ X 5" negro</t>
  </si>
  <si>
    <t>UNION AM. NEG NPT 150 3" negro</t>
  </si>
  <si>
    <t xml:space="preserve">NIPLE TUERCA GALV.NPT 150 3" </t>
  </si>
  <si>
    <t>AYAG</t>
  </si>
  <si>
    <t>materiales instalación válvula y cambio sensor flujo</t>
  </si>
  <si>
    <t>06-71173</t>
  </si>
  <si>
    <t>VILLELA</t>
  </si>
  <si>
    <t>VALVULA DE BOLA 3" BR/CR  NPT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</si>
</sst>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8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9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0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9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1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3" xfId="0" applyFont="1" applyFill="1" applyBorder="1" applyAlignment="1" applyProtection="1">
      <alignment horizontal="right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35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1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174" fontId="27" fillId="33" borderId="26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6" xfId="0" applyFont="1" applyFill="1" applyBorder="1" applyAlignment="1" applyProtection="1">
      <alignment/>
      <protection locked="0"/>
    </xf>
    <xf numFmtId="174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1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1889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5" t="s">
        <v>6</v>
      </c>
      <c r="C4" s="66"/>
      <c r="D4" s="67" t="s">
        <v>312</v>
      </c>
      <c r="E4" s="66" t="s">
        <v>12</v>
      </c>
      <c r="F4" s="68"/>
      <c r="G4" s="68"/>
      <c r="H4" s="69"/>
      <c r="I4" s="66" t="s">
        <v>9</v>
      </c>
      <c r="J4" s="70" t="str">
        <f>VLOOKUP(D4,CLIENTES,10,FALSE)</f>
        <v>2-707 3000</v>
      </c>
      <c r="K4" s="20"/>
    </row>
    <row r="5" spans="2:11" ht="15">
      <c r="B5" s="71"/>
      <c r="C5" s="72"/>
      <c r="D5" s="73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10" ht="17.25" customHeight="1">
      <c r="B6" s="71" t="s">
        <v>27</v>
      </c>
      <c r="C6" s="72"/>
      <c r="D6" s="74" t="str">
        <f>VLOOKUP(D4,CLIENTES,2,FALSE)</f>
        <v>LABORATORIOS SAVAL</v>
      </c>
      <c r="E6" s="72" t="s">
        <v>7</v>
      </c>
      <c r="F6" s="120" t="str">
        <f>VLOOKUP(D4,CLIENTES,5,FALSE)</f>
        <v>CONCHALI</v>
      </c>
      <c r="G6" s="120"/>
      <c r="H6" s="120"/>
      <c r="I6" s="75">
        <f>VLOOKUP(D4,CLIENTES,11,FALSE)</f>
        <v>0</v>
      </c>
      <c r="J6" s="76"/>
    </row>
    <row r="7" spans="2:10" ht="15">
      <c r="B7" s="71" t="s">
        <v>25</v>
      </c>
      <c r="C7" s="72"/>
      <c r="D7" s="74" t="str">
        <f>VLOOKUP(D4,CLIENTES,3,FALSE)</f>
        <v>FARMACEUTICA</v>
      </c>
      <c r="E7" s="72" t="s">
        <v>8</v>
      </c>
      <c r="F7" s="120" t="str">
        <f>VLOOKUP(D4,CLIENTES,6,FALSE)</f>
        <v>STGO</v>
      </c>
      <c r="G7" s="120"/>
      <c r="H7" s="120"/>
      <c r="I7" s="72" t="s">
        <v>26</v>
      </c>
      <c r="J7" s="77" t="str">
        <f>VLOOKUP(D4,CLIENTES,8,FALSE)</f>
        <v>Alex</v>
      </c>
    </row>
    <row r="8" spans="2:12" ht="15.75" thickBot="1">
      <c r="B8" s="118" t="s">
        <v>28</v>
      </c>
      <c r="C8" s="119"/>
      <c r="D8" s="74">
        <f>VLOOKUP(D4,CLIENTES,7,FALSE)</f>
        <v>0</v>
      </c>
      <c r="E8" s="72" t="s">
        <v>11</v>
      </c>
      <c r="F8" s="120">
        <f>VLOOKUP(D4,CLIENTES,12,FALSE)</f>
        <v>0</v>
      </c>
      <c r="G8" s="120"/>
      <c r="H8" s="120"/>
      <c r="I8" s="72" t="s">
        <v>14</v>
      </c>
      <c r="J8" s="78">
        <f ca="1">TODAY()</f>
        <v>41858</v>
      </c>
      <c r="K8" s="20"/>
      <c r="L8" s="20"/>
    </row>
    <row r="9" spans="2:18" ht="16.5" thickBot="1" thickTop="1">
      <c r="B9" s="79"/>
      <c r="C9" s="80"/>
      <c r="D9" s="81"/>
      <c r="E9" s="80"/>
      <c r="F9" s="81"/>
      <c r="G9" s="81"/>
      <c r="H9" s="81"/>
      <c r="I9" s="80"/>
      <c r="J9" s="82"/>
      <c r="K9" s="20"/>
      <c r="L9" s="20" t="s">
        <v>579</v>
      </c>
      <c r="M9" s="20">
        <v>53026</v>
      </c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15" t="s">
        <v>24</v>
      </c>
      <c r="D10" s="116"/>
      <c r="E10" s="117"/>
      <c r="F10" s="84" t="s">
        <v>0</v>
      </c>
      <c r="G10" s="85" t="s">
        <v>23</v>
      </c>
      <c r="H10" s="92" t="s">
        <v>15</v>
      </c>
      <c r="I10" s="91" t="s">
        <v>13</v>
      </c>
      <c r="J10" s="92" t="s">
        <v>2</v>
      </c>
      <c r="K10" s="24" t="s">
        <v>18</v>
      </c>
      <c r="L10" s="25" t="s">
        <v>573</v>
      </c>
      <c r="M10" s="25" t="s">
        <v>577</v>
      </c>
      <c r="N10" s="25" t="s">
        <v>580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1">
        <v>1</v>
      </c>
      <c r="C11" s="108" t="s">
        <v>574</v>
      </c>
      <c r="D11" s="109"/>
      <c r="E11" s="110"/>
      <c r="F11" s="104">
        <v>2</v>
      </c>
      <c r="G11" s="98" t="s">
        <v>23</v>
      </c>
      <c r="H11" s="63">
        <f>+R11</f>
        <v>5947.200000000001</v>
      </c>
      <c r="I11" s="99">
        <v>0</v>
      </c>
      <c r="J11" s="63">
        <f aca="true" t="shared" si="0" ref="J11:J28">F11*H11*(1-I11/100)</f>
        <v>11894.400000000001</v>
      </c>
      <c r="K11" s="28">
        <v>1</v>
      </c>
      <c r="L11" s="29"/>
      <c r="M11" s="29">
        <f>4130*(1-0.1)</f>
        <v>3717</v>
      </c>
      <c r="N11" s="29"/>
      <c r="O11" s="29"/>
      <c r="P11" s="30">
        <v>1.6</v>
      </c>
      <c r="Q11" s="31">
        <f>+M11</f>
        <v>3717</v>
      </c>
      <c r="R11" s="35">
        <f>Q11*P11</f>
        <v>5947.200000000001</v>
      </c>
    </row>
    <row r="12" spans="2:18" ht="15">
      <c r="B12" s="102">
        <v>2</v>
      </c>
      <c r="C12" s="108" t="s">
        <v>575</v>
      </c>
      <c r="D12" s="109"/>
      <c r="E12" s="110"/>
      <c r="F12" s="105">
        <v>1</v>
      </c>
      <c r="G12" s="100" t="s">
        <v>23</v>
      </c>
      <c r="H12" s="63">
        <f>+R12</f>
        <v>14688</v>
      </c>
      <c r="I12" s="89"/>
      <c r="J12" s="63">
        <f t="shared" si="0"/>
        <v>14688</v>
      </c>
      <c r="K12" s="28">
        <v>2</v>
      </c>
      <c r="L12" s="29"/>
      <c r="M12" s="29">
        <f>10200*(1-0.1)</f>
        <v>9180</v>
      </c>
      <c r="N12" s="29"/>
      <c r="O12" s="29"/>
      <c r="P12" s="30">
        <v>1.6</v>
      </c>
      <c r="Q12" s="31">
        <f>+M12</f>
        <v>9180</v>
      </c>
      <c r="R12" s="35">
        <f aca="true" t="shared" si="1" ref="R12:R28">Q12*P12</f>
        <v>14688</v>
      </c>
    </row>
    <row r="13" spans="2:18" ht="15">
      <c r="B13" s="102">
        <v>3</v>
      </c>
      <c r="C13" s="108" t="s">
        <v>581</v>
      </c>
      <c r="D13" s="109"/>
      <c r="E13" s="110"/>
      <c r="F13" s="93">
        <v>1</v>
      </c>
      <c r="G13" s="100" t="s">
        <v>23</v>
      </c>
      <c r="H13" s="63">
        <f>+R13</f>
        <v>75535.36000000002</v>
      </c>
      <c r="I13" s="89"/>
      <c r="J13" s="63">
        <f>F13*H13*(1-I13/100)</f>
        <v>75535.36000000002</v>
      </c>
      <c r="K13" s="28">
        <v>3</v>
      </c>
      <c r="L13" s="29">
        <v>64891</v>
      </c>
      <c r="M13" s="29">
        <f>94647*(1-0.1)</f>
        <v>85182.3</v>
      </c>
      <c r="N13" s="29">
        <f>59012*(1-0.2)</f>
        <v>47209.600000000006</v>
      </c>
      <c r="O13" s="29"/>
      <c r="P13" s="30">
        <v>1.6</v>
      </c>
      <c r="Q13" s="31">
        <f>+N13</f>
        <v>47209.600000000006</v>
      </c>
      <c r="R13" s="35">
        <f t="shared" si="1"/>
        <v>75535.36000000002</v>
      </c>
    </row>
    <row r="14" spans="2:18" ht="15">
      <c r="B14" s="102">
        <v>4</v>
      </c>
      <c r="C14" s="108" t="s">
        <v>576</v>
      </c>
      <c r="D14" s="109"/>
      <c r="E14" s="110"/>
      <c r="F14" s="93">
        <v>1</v>
      </c>
      <c r="G14" s="100" t="s">
        <v>23</v>
      </c>
      <c r="H14" s="63">
        <f>+R14</f>
        <v>4921.920000000001</v>
      </c>
      <c r="I14" s="89"/>
      <c r="J14" s="63">
        <f>F14*H14*(1-I14/100)</f>
        <v>4921.920000000001</v>
      </c>
      <c r="K14" s="28">
        <v>4</v>
      </c>
      <c r="L14" s="29"/>
      <c r="M14" s="29">
        <f>3418*(1-0.1)</f>
        <v>3076.2000000000003</v>
      </c>
      <c r="N14" s="29"/>
      <c r="O14" s="29"/>
      <c r="P14" s="30">
        <v>1.6</v>
      </c>
      <c r="Q14" s="31">
        <f>+M14</f>
        <v>3076.2000000000003</v>
      </c>
      <c r="R14" s="35">
        <f t="shared" si="1"/>
        <v>4921.920000000001</v>
      </c>
    </row>
    <row r="15" spans="2:18" ht="15">
      <c r="B15" s="102"/>
      <c r="C15" s="108"/>
      <c r="D15" s="109"/>
      <c r="E15" s="110"/>
      <c r="F15" s="93"/>
      <c r="G15" s="100"/>
      <c r="H15" s="63"/>
      <c r="I15" s="88"/>
      <c r="J15" s="87"/>
      <c r="K15" s="28">
        <v>5</v>
      </c>
      <c r="L15" s="29"/>
      <c r="M15" s="29"/>
      <c r="N15" s="29"/>
      <c r="O15" s="29"/>
      <c r="P15" s="30">
        <v>1.5</v>
      </c>
      <c r="Q15" s="31">
        <f>+M15</f>
        <v>0</v>
      </c>
      <c r="R15" s="35">
        <f t="shared" si="1"/>
        <v>0</v>
      </c>
    </row>
    <row r="16" spans="2:18" ht="15">
      <c r="B16" s="102"/>
      <c r="C16" s="108"/>
      <c r="D16" s="109"/>
      <c r="E16" s="110"/>
      <c r="F16" s="93"/>
      <c r="G16" s="100"/>
      <c r="H16" s="63"/>
      <c r="I16" s="88"/>
      <c r="J16" s="87"/>
      <c r="K16" s="96">
        <v>6</v>
      </c>
      <c r="L16" s="29"/>
      <c r="M16" s="29"/>
      <c r="N16" s="29"/>
      <c r="O16" s="29">
        <f>+F16*L16</f>
        <v>0</v>
      </c>
      <c r="P16" s="30">
        <v>1.8</v>
      </c>
      <c r="Q16" s="31">
        <f>L16</f>
        <v>0</v>
      </c>
      <c r="R16" s="35">
        <f t="shared" si="1"/>
        <v>0</v>
      </c>
    </row>
    <row r="17" spans="2:18" ht="15">
      <c r="B17" s="102"/>
      <c r="C17" s="108"/>
      <c r="D17" s="109"/>
      <c r="E17" s="110"/>
      <c r="F17" s="93"/>
      <c r="G17" s="100"/>
      <c r="H17" s="63"/>
      <c r="I17" s="88"/>
      <c r="J17" s="87"/>
      <c r="K17" s="96">
        <v>7</v>
      </c>
      <c r="L17" s="29"/>
      <c r="M17" s="29"/>
      <c r="N17" s="29"/>
      <c r="O17" s="29">
        <f>+F17*L17</f>
        <v>0</v>
      </c>
      <c r="P17" s="30">
        <v>1.8</v>
      </c>
      <c r="Q17" s="31">
        <f>L17</f>
        <v>0</v>
      </c>
      <c r="R17" s="35">
        <f t="shared" si="1"/>
        <v>0</v>
      </c>
    </row>
    <row r="18" spans="2:18" ht="15">
      <c r="B18" s="102"/>
      <c r="C18" s="108"/>
      <c r="D18" s="109"/>
      <c r="E18" s="110"/>
      <c r="F18" s="93"/>
      <c r="G18" s="100"/>
      <c r="H18" s="63"/>
      <c r="I18" s="88"/>
      <c r="J18" s="87"/>
      <c r="K18" s="96">
        <v>8</v>
      </c>
      <c r="L18" s="29"/>
      <c r="M18" s="29"/>
      <c r="N18" s="29"/>
      <c r="O18" s="29">
        <f>+F18*L18</f>
        <v>0</v>
      </c>
      <c r="P18" s="30">
        <v>1.8</v>
      </c>
      <c r="Q18" s="31">
        <f>L18</f>
        <v>0</v>
      </c>
      <c r="R18" s="35">
        <f t="shared" si="1"/>
        <v>0</v>
      </c>
    </row>
    <row r="19" spans="2:18" ht="15">
      <c r="B19" s="103">
        <v>9</v>
      </c>
      <c r="C19" s="108"/>
      <c r="D19" s="109"/>
      <c r="E19" s="110"/>
      <c r="F19" s="93"/>
      <c r="G19" s="86"/>
      <c r="H19" s="87"/>
      <c r="I19" s="88"/>
      <c r="J19" s="87">
        <f t="shared" si="0"/>
        <v>0</v>
      </c>
      <c r="K19" s="96">
        <v>9</v>
      </c>
      <c r="L19" s="29"/>
      <c r="M19" s="29"/>
      <c r="N19" s="29"/>
      <c r="O19" s="29">
        <f>+SUM(O16:O18)</f>
        <v>0</v>
      </c>
      <c r="P19" s="30">
        <v>1.6</v>
      </c>
      <c r="Q19" s="31">
        <f aca="true" t="shared" si="2" ref="Q19:Q24">+L19</f>
        <v>0</v>
      </c>
      <c r="R19" s="35">
        <f t="shared" si="1"/>
        <v>0</v>
      </c>
    </row>
    <row r="20" spans="2:18" ht="15">
      <c r="B20" s="103">
        <v>10</v>
      </c>
      <c r="C20" s="108"/>
      <c r="D20" s="109"/>
      <c r="E20" s="110"/>
      <c r="F20" s="93"/>
      <c r="G20" s="86"/>
      <c r="H20" s="87"/>
      <c r="I20" s="88"/>
      <c r="J20" s="87">
        <f t="shared" si="0"/>
        <v>0</v>
      </c>
      <c r="K20" s="97">
        <v>10</v>
      </c>
      <c r="L20" s="29"/>
      <c r="M20" s="29"/>
      <c r="N20" s="29"/>
      <c r="O20" s="29">
        <f>+O19*1.19</f>
        <v>0</v>
      </c>
      <c r="P20" s="30">
        <v>1.6</v>
      </c>
      <c r="Q20" s="31">
        <f t="shared" si="2"/>
        <v>0</v>
      </c>
      <c r="R20" s="35">
        <f t="shared" si="1"/>
        <v>0</v>
      </c>
    </row>
    <row r="21" spans="2:18" ht="15">
      <c r="B21" s="103">
        <v>11</v>
      </c>
      <c r="C21" s="108"/>
      <c r="D21" s="109"/>
      <c r="E21" s="110"/>
      <c r="F21" s="93"/>
      <c r="G21" s="95"/>
      <c r="H21" s="87">
        <f aca="true" t="shared" si="3" ref="H21:H28">VLOOKUP(B21,COTIZADO,8,FALSE)</f>
        <v>0</v>
      </c>
      <c r="I21" s="88"/>
      <c r="J21" s="87">
        <f t="shared" si="0"/>
        <v>0</v>
      </c>
      <c r="K21" s="94">
        <v>11</v>
      </c>
      <c r="L21" s="29"/>
      <c r="M21" s="29"/>
      <c r="N21" s="29"/>
      <c r="O21" s="29"/>
      <c r="P21" s="30">
        <v>1.6</v>
      </c>
      <c r="Q21" s="31">
        <f t="shared" si="2"/>
        <v>0</v>
      </c>
      <c r="R21" s="35">
        <f t="shared" si="1"/>
        <v>0</v>
      </c>
    </row>
    <row r="22" spans="2:18" ht="15">
      <c r="B22" s="103">
        <v>12</v>
      </c>
      <c r="C22" s="108"/>
      <c r="D22" s="109"/>
      <c r="E22" s="110"/>
      <c r="F22" s="93"/>
      <c r="G22" s="86"/>
      <c r="H22" s="87">
        <f t="shared" si="3"/>
        <v>0</v>
      </c>
      <c r="I22" s="88"/>
      <c r="J22" s="87">
        <f t="shared" si="0"/>
        <v>0</v>
      </c>
      <c r="K22" s="94">
        <v>12</v>
      </c>
      <c r="L22" s="29"/>
      <c r="M22" s="29"/>
      <c r="N22" s="29"/>
      <c r="O22" s="29"/>
      <c r="P22" s="30">
        <v>1</v>
      </c>
      <c r="Q22" s="31">
        <f t="shared" si="2"/>
        <v>0</v>
      </c>
      <c r="R22" s="35">
        <f t="shared" si="1"/>
        <v>0</v>
      </c>
    </row>
    <row r="23" spans="2:18" ht="15">
      <c r="B23" s="103">
        <v>13</v>
      </c>
      <c r="C23" s="108"/>
      <c r="D23" s="109"/>
      <c r="E23" s="110"/>
      <c r="F23" s="93"/>
      <c r="G23" s="86"/>
      <c r="H23" s="87">
        <f t="shared" si="3"/>
        <v>0</v>
      </c>
      <c r="I23" s="89">
        <v>0</v>
      </c>
      <c r="J23" s="87">
        <f t="shared" si="0"/>
        <v>0</v>
      </c>
      <c r="K23" s="94">
        <v>13</v>
      </c>
      <c r="L23" s="29"/>
      <c r="M23" s="29"/>
      <c r="N23" s="29"/>
      <c r="O23" s="29"/>
      <c r="P23" s="30">
        <v>1.6</v>
      </c>
      <c r="Q23" s="31">
        <f t="shared" si="2"/>
        <v>0</v>
      </c>
      <c r="R23" s="35">
        <f t="shared" si="1"/>
        <v>0</v>
      </c>
    </row>
    <row r="24" spans="2:18" ht="15">
      <c r="B24" s="103">
        <v>14</v>
      </c>
      <c r="C24" s="108"/>
      <c r="D24" s="109"/>
      <c r="E24" s="110"/>
      <c r="F24" s="93"/>
      <c r="G24" s="86"/>
      <c r="H24" s="87">
        <f t="shared" si="3"/>
        <v>0</v>
      </c>
      <c r="I24" s="89">
        <v>0</v>
      </c>
      <c r="J24" s="63">
        <f t="shared" si="0"/>
        <v>0</v>
      </c>
      <c r="K24" s="94">
        <v>14</v>
      </c>
      <c r="L24" s="29"/>
      <c r="M24" s="29"/>
      <c r="N24" s="29"/>
      <c r="O24" s="29"/>
      <c r="P24" s="30"/>
      <c r="Q24" s="31">
        <f t="shared" si="2"/>
        <v>0</v>
      </c>
      <c r="R24" s="35">
        <f t="shared" si="1"/>
        <v>0</v>
      </c>
    </row>
    <row r="25" spans="2:18" ht="15">
      <c r="B25" s="103">
        <v>15</v>
      </c>
      <c r="C25" s="108"/>
      <c r="D25" s="109"/>
      <c r="E25" s="110"/>
      <c r="F25" s="106"/>
      <c r="G25" s="41"/>
      <c r="H25" s="63">
        <f t="shared" si="3"/>
        <v>0</v>
      </c>
      <c r="I25" s="89">
        <v>0</v>
      </c>
      <c r="J25" s="63">
        <f t="shared" si="0"/>
        <v>0</v>
      </c>
      <c r="K25" s="94">
        <v>15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103">
        <v>16</v>
      </c>
      <c r="C26" s="108"/>
      <c r="D26" s="109"/>
      <c r="E26" s="110"/>
      <c r="F26" s="106"/>
      <c r="G26" s="41"/>
      <c r="H26" s="63">
        <f t="shared" si="3"/>
        <v>0</v>
      </c>
      <c r="I26" s="89">
        <v>0</v>
      </c>
      <c r="J26" s="63">
        <f t="shared" si="0"/>
        <v>0</v>
      </c>
      <c r="K26" s="94">
        <v>16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103">
        <v>17</v>
      </c>
      <c r="C27" s="108"/>
      <c r="D27" s="109"/>
      <c r="E27" s="110"/>
      <c r="F27" s="106"/>
      <c r="G27" s="41"/>
      <c r="H27" s="63">
        <f t="shared" si="3"/>
        <v>0</v>
      </c>
      <c r="I27" s="89">
        <v>0</v>
      </c>
      <c r="J27" s="63">
        <f t="shared" si="0"/>
        <v>0</v>
      </c>
      <c r="K27" s="94">
        <v>17</v>
      </c>
      <c r="L27" s="29"/>
      <c r="M27" s="29"/>
      <c r="N27" s="29"/>
      <c r="O27" s="29"/>
      <c r="P27" s="30"/>
      <c r="Q27" s="31"/>
      <c r="R27" s="35">
        <f t="shared" si="1"/>
        <v>0</v>
      </c>
    </row>
    <row r="28" spans="2:18" ht="15.75" thickBot="1">
      <c r="B28" s="103">
        <v>18</v>
      </c>
      <c r="C28" s="111"/>
      <c r="D28" s="112"/>
      <c r="E28" s="113"/>
      <c r="F28" s="106"/>
      <c r="G28" s="41"/>
      <c r="H28" s="64">
        <f t="shared" si="3"/>
        <v>0</v>
      </c>
      <c r="I28" s="90">
        <v>0</v>
      </c>
      <c r="J28" s="64">
        <f t="shared" si="0"/>
        <v>0</v>
      </c>
      <c r="K28" s="94">
        <v>18</v>
      </c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107"/>
      <c r="D29" s="38"/>
      <c r="E29" s="38"/>
      <c r="F29" s="43"/>
      <c r="G29" s="44" t="s">
        <v>3</v>
      </c>
      <c r="H29" s="45"/>
      <c r="I29" s="46"/>
      <c r="J29" s="53">
        <f>SUM(J11:J28)</f>
        <v>107039.68000000001</v>
      </c>
    </row>
    <row r="30" spans="2:10" ht="12.75" customHeight="1">
      <c r="B30" s="47"/>
      <c r="C30" s="114" t="s">
        <v>578</v>
      </c>
      <c r="D30" s="114"/>
      <c r="E30" s="114"/>
      <c r="F30" s="49"/>
      <c r="G30" s="50" t="s">
        <v>13</v>
      </c>
      <c r="H30" s="51"/>
      <c r="I30" s="52"/>
      <c r="J30" s="53">
        <f>J29*I30</f>
        <v>0</v>
      </c>
    </row>
    <row r="31" spans="2:10" ht="15">
      <c r="B31" s="37"/>
      <c r="C31" s="114"/>
      <c r="D31" s="114"/>
      <c r="E31" s="114"/>
      <c r="F31" s="54"/>
      <c r="G31" s="55" t="s">
        <v>4</v>
      </c>
      <c r="H31" s="48"/>
      <c r="I31" s="56"/>
      <c r="J31" s="53">
        <f>J29-J30</f>
        <v>107039.68000000001</v>
      </c>
    </row>
    <row r="32" spans="2:10" ht="15">
      <c r="B32" s="37"/>
      <c r="C32" s="38"/>
      <c r="D32" s="38"/>
      <c r="E32" s="38"/>
      <c r="F32" s="49"/>
      <c r="G32" s="50">
        <v>0.19</v>
      </c>
      <c r="H32" s="51"/>
      <c r="I32" s="52">
        <v>0.19</v>
      </c>
      <c r="J32" s="53">
        <f>J31*I32</f>
        <v>20337.539200000003</v>
      </c>
    </row>
    <row r="33" spans="2:10" ht="15.75" thickBot="1">
      <c r="B33" s="39"/>
      <c r="C33" s="40"/>
      <c r="D33" s="40"/>
      <c r="E33" s="40"/>
      <c r="F33" s="57"/>
      <c r="G33" s="58" t="s">
        <v>2</v>
      </c>
      <c r="H33" s="59"/>
      <c r="I33" s="60"/>
      <c r="J33" s="61">
        <f>J31+J32</f>
        <v>127377.2192</v>
      </c>
    </row>
  </sheetData>
  <sheetProtection formatCells="0"/>
  <mergeCells count="25"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6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2014-08-01T19:56:42Z</cp:lastPrinted>
  <dcterms:created xsi:type="dcterms:W3CDTF">2013-07-12T05:01:37Z</dcterms:created>
  <dcterms:modified xsi:type="dcterms:W3CDTF">2014-08-07T16:39:52Z</dcterms:modified>
  <cp:category/>
  <cp:version/>
  <cp:contentType/>
  <cp:contentStatus/>
</cp:coreProperties>
</file>