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o\Google Drive\cotizaciones excel\"/>
    </mc:Choice>
  </mc:AlternateContent>
  <bookViews>
    <workbookView xWindow="240" yWindow="255" windowWidth="19440" windowHeight="7815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8" i="1" l="1"/>
  <c r="Q14" i="1" l="1"/>
  <c r="R14" i="1" s="1"/>
  <c r="Q12" i="1"/>
  <c r="R12" i="1" s="1"/>
  <c r="Q13" i="1"/>
  <c r="R13" i="1" s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Q15" i="1" l="1"/>
  <c r="R15" i="1" s="1"/>
  <c r="Q16" i="1"/>
  <c r="R16" i="1" s="1"/>
  <c r="I6" i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<sst xmlns="http://schemas.openxmlformats.org/spreadsheetml/2006/main" count="831" uniqueCount="599">
  <si>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</si>
  <si>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</si>
  <si>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</si>
  <si>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</si>
  <si>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</si>
  <si>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</si>
  <si>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</si>
  <si>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</si>
  <si>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</si>
  <si>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</si>
  <si>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</si>
  <si>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</si>
  <si>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</si>
  <si>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</si>
  <si>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</si>
  <si>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</si>
  <si>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</si>
  <si>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</si>
  <si>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</si>
  <si>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</si>
  <si>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</si>
  <si>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</si>
  <si>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</si>
  <si>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</si>
  <si>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</si>
  <si>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</si>
  <si>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</si>
  <si>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</si>
  <si>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</si>
  <si>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</si>
  <si>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</si>
  <si>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</si>
  <si>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</si>
  <si>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</si>
  <si>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</si>
  <si>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</si>
  <si>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</si>
  <si>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</si>
  <si>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</si>
  <si>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</si>
  <si>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</si>
  <si>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</si>
  <si>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</si>
  <si>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</si>
  <si>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</si>
  <si>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</si>
  <si>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</si>
  <si>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</si>
  <si>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</si>
  <si>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</si>
  <si>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</si>
  <si>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</si>
  <si>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</si>
  <si>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</si>
  <si>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</si>
  <si>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</si>
  <si>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</si>
  <si>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</si>
  <si>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</si>
  <si>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</si>
  <si>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</si>
  <si>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</si>
  <si>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</si>
  <si>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</si>
  <si>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</si>
  <si>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</si>
  <si>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</si>
  <si>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</si>
  <si>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</si>
  <si>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</si>
  <si>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</si>
  <si>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</si>
  <si>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</si>
  <si>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</si>
  <si>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</si>
  <si>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</si>
  <si>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</si>
  <si>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</si>
  <si>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</si>
  <si>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</si>
  <si>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</si>
  <si>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</si>
  <si>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</si>
  <si>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</si>
  <si>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</si>
  <si>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</si>
  <si>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</si>
  <si>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</si>
  <si>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</si>
  <si>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</si>
  <si>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</si>
  <si>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</si>
  <si>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</si>
  <si>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</si>
  <si>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</si>
  <si>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</si>
  <si>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</si>
  <si>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</si>
  <si>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</si>
  <si>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</si>
  <si>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</si>
  <si>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</si>
  <si>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</si>
  <si>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</si>
  <si>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</si>
  <si>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</si>
  <si>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</si>
  <si>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</si>
  <si>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</si>
  <si>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</si>
  <si>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</si>
  <si>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</si>
  <si>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</si>
  <si>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</si>
  <si>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</si>
  <si>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</si>
  <si>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</si>
  <si>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</si>
  <si>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</si>
  <si>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</si>
  <si>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</si>
  <si>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</si>
  <si>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</si>
  <si>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</si>
  <si>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</si>
  <si>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</si>
  <si>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</si>
  <si>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</si>
  <si>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</si>
  <si>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</si>
  <si>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</si>
  <si>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</si>
  <si>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</si>
  <si>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</si>
  <si>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</si>
  <si>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</si>
  <si>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</si>
  <si>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</si>
  <si>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</si>
  <si>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</si>
  <si>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</si>
  <si>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</si>
  <si>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</si>
  <si>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</si>
  <si>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</si>
  <si>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</si>
  <si>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</si>
  <si>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</si>
  <si>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</si>
  <si>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</si>
  <si>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</si>
  <si>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</si>
  <si>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</si>
  <si>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</si>
  <si>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</si>
  <si>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</si>
  <si>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</si>
  <si>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</si>
  <si>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</si>
  <si>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</si>
  <si>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</si>
  <si>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</si>
  <si>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</si>
  <si>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</si>
  <si>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</si>
  <si>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</si>
  <si>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</si>
  <si>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</si>
  <si>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</si>
  <si>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</si>
  <si>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</si>
  <si>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</si>
  <si>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</si>
  <si>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</si>
  <si>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</si>
  <si>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</si>
  <si>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</si>
  <si>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</si>
  <si>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</si>
  <si>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</si>
  <si>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</si>
  <si>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</si>
  <si>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</si>
  <si>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</si>
  <si>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</si>
  <si>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</si>
  <si>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</si>
  <si>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</si>
  <si>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</si>
  <si>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</si>
  <si>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</si>
  <si>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</si>
  <si>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</si>
  <si>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</si>
  <si>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</si>
  <si>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</si>
  <si>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</si>
  <si>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</si>
  <si>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</si>
  <si>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</si>
  <si>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</si>
  <si>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</si>
  <si>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</si>
  <si>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</si>
  <si>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</si>
  <si>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</si>
  <si>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</si>
  <si>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</si>
  <si>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</si>
  <si>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</si>
  <si>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</si>
  <si>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</si>
  <si>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</si>
  <si>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</si>
  <si>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</si>
  <si>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</si>
  <si>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</si>
  <si>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</si>
  <si>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</si>
  <si>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</si>
  <si>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</si>
  <si>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</si>
  <si>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</si>
  <si>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</si>
  <si>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</si>
  <si>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</si>
  <si>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</si>
  <si>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</si>
  <si>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</si>
  <si>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</si>
  <si>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</si>
  <si>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</si>
  <si>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</si>
  <si>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</si>
  <si>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</si>
  <si>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</si>
  <si>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</si>
  <si>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</si>
  <si>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</si>
  <si>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</si>
  <si>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</si>
  <si>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</si>
  <si>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</si>
  <si>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</si>
  <si>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</si>
  <si>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</si>
  <si>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</si>
  <si>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</si>
  <si>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</si>
  <si>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</si>
  <si>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</si>
  <si>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</si>
  <si>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</si>
  <si>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</si>
  <si>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</si>
  <si>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</si>
  <si>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</si>
  <si>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</si>
  <si>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</si>
  <si>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</si>
  <si>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</si>
  <si>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</si>
  <si>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</si>
  <si>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</si>
  <si>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</si>
  <si>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</si>
  <si>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</si>
  <si>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</si>
  <si>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</si>
  <si>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</si>
  <si>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</si>
  <si>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</si>
  <si>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</si>
  <si>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</si>
  <si>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</si>
  <si>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</si>
  <si>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</si>
  <si>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</si>
  <si>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</si>
  <si>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</si>
  <si>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</si>
  <si>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</si>
  <si>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</si>
  <si>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</si>
  <si>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</si>
  <si>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</si>
  <si>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</si>
  <si>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</si>
  <si>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</si>
  <si>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</si>
  <si>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</si>
  <si>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</si>
  <si>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</si>
  <si>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</si>
  <si>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</si>
  <si>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</si>
  <si>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</si>
  <si>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</si>
  <si>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</si>
  <si>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</si>
  <si>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</si>
  <si>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</si>
  <si>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</si>
  <si>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</si>
  <si>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</si>
  <si>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</si>
  <si>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</si>
  <si>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</si>
  <si>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</si>
  <si>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</si>
  <si>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</si>
  <si>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</si>
  <si>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</si>
  <si>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</si>
  <si>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</si>
  <si>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</si>
  <si>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</si>
  <si>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</si>
  <si>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</si>
  <si>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</si>
  <si>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</si>
  <si>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</si>
  <si>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</si>
  <si>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</si>
  <si>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</si>
  <si>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</si>
  <si>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</si>
  <si>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</si>
  <si>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</si>
  <si>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</si>
  <si>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</si>
  <si>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</si>
  <si>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</si>
  <si>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</si>
  <si>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</si>
  <si>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</si>
  <si>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</si>
  <si>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</si>
  <si>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</si>
  <si>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</si>
  <si>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</si>
  <si>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</si>
  <si>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</si>
  <si>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</si>
  <si>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</si>
  <si>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</si>
  <si>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</si>
  <si>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</si>
  <si>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</si>
  <si>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</si>
  <si>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</si>
  <si>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</si>
  <si>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</si>
  <si>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</si>
  <si>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</si>
  <si>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</si>
  <si>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</si>
  <si>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</si>
  <si>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</si>
  <si>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</si>
  <si>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</si>
  <si>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</si>
  <si>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</si>
  <si>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</si>
  <si>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</si>
  <si>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</si>
  <si>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</si>
  <si>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</si>
  <si>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</si>
  <si>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</si>
  <si>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</si>
  <si>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</si>
  <si>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</si>
  <si>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</si>
  <si>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</si>
  <si>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</si>
  <si>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</si>
  <si>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</si>
  <si>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</si>
  <si>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</si>
  <si>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</si>
  <si>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</si>
  <si>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</si>
  <si>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</si>
  <si>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</si>
  <si>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</si>
  <si>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</si>
  <si>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</si>
  <si>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</si>
  <si>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</si>
  <si>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</si>
  <si>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</si>
  <si>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</si>
  <si>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</si>
  <si>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</si>
  <si>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</si>
  <si>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</si>
  <si>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</si>
  <si>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</si>
  <si>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</si>
  <si>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</si>
  <si>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</si>
  <si>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</si>
  <si>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</si>
  <si>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</si>
  <si>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</si>
  <si>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</si>
  <si>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</si>
  <si>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</si>
  <si>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</si>
  <si>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</si>
  <si>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</si>
  <si>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</si>
  <si>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</si>
  <si>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</si>
  <si>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</si>
  <si>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</si>
  <si>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</si>
  <si>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</si>
  <si>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</si>
  <si>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</si>
  <si>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</si>
  <si>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</si>
  <si>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</si>
  <si>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</si>
  <si>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</si>
  <si>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</si>
  <si>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</si>
  <si>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</si>
  <si>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</si>
  <si>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</si>
  <si>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</si>
  <si>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</si>
  <si>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</si>
  <si>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</si>
  <si>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</si>
  <si>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</si>
  <si>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</si>
  <si>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</si>
  <si>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</si>
  <si>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</si>
  <si>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</si>
  <si>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</si>
  <si>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</si>
  <si>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</si>
  <si>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</si>
  <si>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</si>
  <si>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</si>
  <si>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</si>
  <si>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</si>
  <si>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</si>
  <si>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</si>
  <si>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</si>
  <si>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</si>
  <si>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</si>
  <si>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</si>
  <si>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</si>
  <si>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</si>
  <si>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</si>
  <si>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</si>
  <si>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</si>
  <si>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</si>
  <si>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</si>
  <si>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</si>
  <si>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</si>
  <si>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</si>
  <si>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</si>
  <si>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</si>
  <si>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</si>
  <si>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</si>
  <si>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</si>
  <si>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</si>
  <si>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</si>
  <si>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</si>
  <si>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</si>
  <si>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</si>
  <si>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</si>
  <si>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</si>
  <si>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</si>
  <si>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</si>
  <si>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</si>
  <si>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</si>
  <si>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</si>
  <si>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</si>
  <si>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</si>
  <si>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</si>
  <si>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</si>
  <si>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</si>
  <si>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</si>
  <si>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</si>
  <si>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</si>
  <si>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</si>
  <si>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</si>
  <si>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</si>
  <si>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</si>
  <si>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</si>
  <si>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</si>
  <si>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</si>
  <si>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</si>
  <si>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</si>
  <si>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</si>
  <si>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</si>
  <si>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</si>
  <si>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</si>
  <si>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</si>
  <si>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</si>
  <si>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</si>
  <si>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</si>
  <si>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</si>
  <si>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</si>
  <si>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</si>
  <si>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</si>
  <si>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</si>
  <si>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</si>
  <si>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</si>
  <si>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</si>
  <si>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</si>
  <si>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</si>
  <si>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</si>
  <si>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</si>
  <si>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</si>
  <si>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</si>
  <si>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</si>
  <si>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</si>
  <si>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</si>
  <si>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</si>
  <si>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</si>
  <si>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</si>
  <si>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</si>
  <si>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</si>
  <si>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</si>
  <si>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</si>
  <si>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</si>
  <si>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</si>
  <si>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</si>
  <si>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</si>
  <si>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</si>
  <si>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</si>
  <si>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</si>
  <si>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</si>
  <si>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</si>
  <si>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</si>
  <si>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</si>
  <si>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</si>
  <si>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</si>
  <si>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</si>
  <si>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</si>
  <si>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</si>
  <si>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</si>
  <si>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</si>
  <si>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</si>
  <si>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</si>
  <si>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</si>
  <si>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</si>
  <si>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</si>
  <si>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</si>
  <si>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</si>
  <si>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</si>
  <si>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</si>
  <si>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</si>
  <si>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</si>
  <si>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</si>
  <si>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</si>
  <si>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</si>
  <si>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</si>
  <si>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</si>
  <si>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</si>
  <si>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</si>
  <si>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</si>
  <si>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</si>
  <si>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</si>
  <si>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</si>
  <si>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</si>
  <si>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</si>
  <si>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</si>
  <si>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</si>
  <si>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</si>
  <si>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</si>
  <si>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</si>
  <si>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</si>
  <si>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</si>
  <si>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</si>
  <si>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</si>
  <si>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</si>
  <si>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</si>
  <si>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</si>
  <si>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</si>
  <si>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</si>
  <si>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</si>
  <si>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</si>
  <si>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Ernesto Fuentes</t>
  </si>
  <si>
    <t>metro</t>
  </si>
  <si>
    <t>aitec</t>
  </si>
  <si>
    <t>petroflex</t>
  </si>
  <si>
    <t>villela</t>
  </si>
  <si>
    <t>hidro</t>
  </si>
  <si>
    <t>KB CHILE</t>
  </si>
  <si>
    <t>Alfredo Saavedra</t>
  </si>
  <si>
    <t>Valvula Compuerta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</si>
</sst>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9" fontId="4" fillId="0" borderId="0" xfId="0" applyNumberFormat="1" applyFont="1" applyFill="1" applyBorder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7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J1" sqref="B1:J33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7">
        <v>1870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>
        <v>0</v>
      </c>
      <c r="E4" s="38" t="s">
        <v>12</v>
      </c>
      <c r="F4" s="40"/>
      <c r="G4" s="40"/>
      <c r="H4" s="41"/>
      <c r="I4" s="38" t="s">
        <v>9</v>
      </c>
      <c r="J4" s="42">
        <f>VLOOKUP(D4,CLIENTES,10,FALSE)</f>
        <v>0</v>
      </c>
      <c r="K4" s="20"/>
    </row>
    <row r="5" spans="2:18" x14ac:dyDescent="0.25">
      <c r="B5" s="43"/>
      <c r="C5" s="44"/>
      <c r="D5" s="45"/>
      <c r="E5" s="116">
        <f>VLOOKUP(D4,CLIENTES,4,FALSE)</f>
        <v>0</v>
      </c>
      <c r="F5" s="116"/>
      <c r="G5" s="116"/>
      <c r="H5" s="116"/>
      <c r="I5" s="116"/>
      <c r="J5" s="117"/>
      <c r="K5" s="20"/>
    </row>
    <row r="6" spans="2:18" ht="17.25" customHeight="1" x14ac:dyDescent="0.25">
      <c r="B6" s="43" t="s">
        <v>27</v>
      </c>
      <c r="C6" s="44"/>
      <c r="D6" s="46" t="str">
        <f>VLOOKUP(D4,CLIENTES,2,FALSE)</f>
        <v>KB CHILE</v>
      </c>
      <c r="E6" s="44" t="s">
        <v>7</v>
      </c>
      <c r="F6" s="118" t="str">
        <f>VLOOKUP(D4,CLIENTES,5,FALSE)</f>
        <v>QUILICURA</v>
      </c>
      <c r="G6" s="118"/>
      <c r="H6" s="118"/>
      <c r="I6" s="98">
        <f>VLOOKUP(D4,CLIENTES,11,FALSE)</f>
        <v>0</v>
      </c>
      <c r="J6" s="47"/>
    </row>
    <row r="7" spans="2:18" x14ac:dyDescent="0.25">
      <c r="B7" s="43" t="s">
        <v>25</v>
      </c>
      <c r="C7" s="44"/>
      <c r="D7" s="46">
        <f>VLOOKUP(D4,CLIENTES,3,FALSE)</f>
        <v>0</v>
      </c>
      <c r="E7" s="44" t="s">
        <v>8</v>
      </c>
      <c r="F7" s="118" t="str">
        <f>VLOOKUP(D4,CLIENTES,6,FALSE)</f>
        <v>STGO</v>
      </c>
      <c r="G7" s="118"/>
      <c r="H7" s="118"/>
      <c r="I7" s="44" t="s">
        <v>26</v>
      </c>
      <c r="J7" s="48" t="str">
        <f>VLOOKUP(D4,CLIENTES,8,FALSE)</f>
        <v>Alfredo Saavedra</v>
      </c>
    </row>
    <row r="8" spans="2:18" ht="15.75" thickBot="1" x14ac:dyDescent="0.3">
      <c r="B8" s="114" t="s">
        <v>28</v>
      </c>
      <c r="C8" s="115"/>
      <c r="D8" s="46">
        <f>VLOOKUP(D4,CLIENTES,7,FALSE)</f>
        <v>0</v>
      </c>
      <c r="E8" s="44" t="s">
        <v>11</v>
      </c>
      <c r="F8" s="118" t="str">
        <f>VLOOKUP(D4,CLIENTES,12,FALSE)</f>
        <v>Ernesto Fuentes</v>
      </c>
      <c r="G8" s="118"/>
      <c r="H8" s="118"/>
      <c r="I8" s="44" t="s">
        <v>14</v>
      </c>
      <c r="J8" s="49">
        <f ca="1">TODAY()</f>
        <v>41850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M9" s="8" t="s">
        <v>594</v>
      </c>
      <c r="N9" s="101">
        <v>0.3</v>
      </c>
      <c r="P9" s="21"/>
      <c r="Q9" s="22" t="s">
        <v>21</v>
      </c>
      <c r="R9" s="23" t="s">
        <v>22</v>
      </c>
    </row>
    <row r="10" spans="2:18" ht="15.75" thickBot="1" x14ac:dyDescent="0.3">
      <c r="B10" s="54" t="s">
        <v>1</v>
      </c>
      <c r="C10" s="108" t="s">
        <v>24</v>
      </c>
      <c r="D10" s="109"/>
      <c r="E10" s="110"/>
      <c r="F10" s="55" t="s">
        <v>0</v>
      </c>
      <c r="G10" s="56" t="s">
        <v>23</v>
      </c>
      <c r="H10" s="56" t="s">
        <v>15</v>
      </c>
      <c r="I10" s="57" t="s">
        <v>13</v>
      </c>
      <c r="J10" s="58" t="s">
        <v>2</v>
      </c>
      <c r="K10" s="24" t="s">
        <v>18</v>
      </c>
      <c r="L10" s="25" t="s">
        <v>592</v>
      </c>
      <c r="M10" s="100">
        <v>0.37</v>
      </c>
      <c r="N10" s="25" t="s">
        <v>593</v>
      </c>
      <c r="O10" s="25" t="s">
        <v>595</v>
      </c>
      <c r="P10" s="26" t="s">
        <v>16</v>
      </c>
      <c r="Q10" s="25" t="s">
        <v>19</v>
      </c>
      <c r="R10" s="27" t="s">
        <v>20</v>
      </c>
    </row>
    <row r="11" spans="2:18" x14ac:dyDescent="0.25">
      <c r="B11" s="59">
        <v>1</v>
      </c>
      <c r="C11" s="111" t="s">
        <v>598</v>
      </c>
      <c r="D11" s="112"/>
      <c r="E11" s="113"/>
      <c r="F11" s="60">
        <v>3</v>
      </c>
      <c r="G11" s="61" t="s">
        <v>591</v>
      </c>
      <c r="H11" s="62">
        <f>VLOOKUP(B11,COTIZADO,8,FALSE)</f>
        <v>37914</v>
      </c>
      <c r="I11" s="63">
        <v>0</v>
      </c>
      <c r="J11" s="64">
        <f t="shared" ref="J11:J28" si="0">F11*H11*(1-I11/100)</f>
        <v>113742</v>
      </c>
      <c r="K11" s="28">
        <v>1</v>
      </c>
      <c r="L11" s="29"/>
      <c r="M11" s="29">
        <v>37914</v>
      </c>
      <c r="N11" s="29"/>
      <c r="O11" s="29"/>
      <c r="P11" s="30">
        <v>1</v>
      </c>
      <c r="Q11" s="31">
        <f>M11</f>
        <v>37914</v>
      </c>
      <c r="R11" s="35">
        <f>Q11*P11</f>
        <v>37914</v>
      </c>
    </row>
    <row r="12" spans="2:18" x14ac:dyDescent="0.25">
      <c r="B12" s="65">
        <v>2</v>
      </c>
      <c r="C12" s="66"/>
      <c r="D12" s="67"/>
      <c r="E12" s="68"/>
      <c r="F12" s="69"/>
      <c r="G12" s="70"/>
      <c r="H12" s="102">
        <f t="shared" ref="H12:H28" si="1">VLOOKUP(B12,COTIZADO,8,FALSE)</f>
        <v>0</v>
      </c>
      <c r="I12" s="103">
        <v>0</v>
      </c>
      <c r="J12" s="104">
        <f t="shared" si="0"/>
        <v>0</v>
      </c>
      <c r="K12" s="28">
        <v>2</v>
      </c>
      <c r="L12" s="29"/>
      <c r="M12" s="29"/>
      <c r="N12" s="29"/>
      <c r="O12" s="29"/>
      <c r="P12" s="30">
        <v>1.5</v>
      </c>
      <c r="Q12" s="31">
        <f>O12*(1-0.25)</f>
        <v>0</v>
      </c>
      <c r="R12" s="35">
        <f t="shared" ref="R12:R28" si="2">Q12*P12</f>
        <v>0</v>
      </c>
    </row>
    <row r="13" spans="2:18" x14ac:dyDescent="0.25">
      <c r="B13" s="65">
        <v>3</v>
      </c>
      <c r="C13" s="66"/>
      <c r="D13" s="67"/>
      <c r="E13" s="68"/>
      <c r="F13" s="69"/>
      <c r="G13" s="70"/>
      <c r="H13" s="102">
        <f t="shared" si="1"/>
        <v>0</v>
      </c>
      <c r="I13" s="103">
        <v>0</v>
      </c>
      <c r="J13" s="104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>
        <f>M13</f>
        <v>0</v>
      </c>
      <c r="R13" s="35">
        <f t="shared" si="2"/>
        <v>0</v>
      </c>
    </row>
    <row r="14" spans="2:18" x14ac:dyDescent="0.25">
      <c r="B14" s="65">
        <v>4</v>
      </c>
      <c r="C14" s="66"/>
      <c r="D14" s="67"/>
      <c r="E14" s="68"/>
      <c r="F14" s="69"/>
      <c r="G14" s="70"/>
      <c r="H14" s="102">
        <f t="shared" si="1"/>
        <v>0</v>
      </c>
      <c r="I14" s="103">
        <v>0</v>
      </c>
      <c r="J14" s="104">
        <f t="shared" si="0"/>
        <v>0</v>
      </c>
      <c r="K14" s="28">
        <v>4</v>
      </c>
      <c r="L14" s="29"/>
      <c r="M14" s="29"/>
      <c r="N14" s="29"/>
      <c r="O14" s="29"/>
      <c r="P14" s="30">
        <v>1</v>
      </c>
      <c r="Q14" s="31">
        <f>O14</f>
        <v>0</v>
      </c>
      <c r="R14" s="35">
        <f t="shared" si="2"/>
        <v>0</v>
      </c>
    </row>
    <row r="15" spans="2:18" x14ac:dyDescent="0.25">
      <c r="B15" s="65">
        <v>5</v>
      </c>
      <c r="C15" s="66"/>
      <c r="D15" s="67"/>
      <c r="E15" s="68"/>
      <c r="F15" s="69"/>
      <c r="G15" s="70"/>
      <c r="H15" s="102">
        <f t="shared" si="1"/>
        <v>0</v>
      </c>
      <c r="I15" s="103">
        <v>0</v>
      </c>
      <c r="J15" s="104">
        <f t="shared" si="0"/>
        <v>0</v>
      </c>
      <c r="K15" s="28">
        <v>5</v>
      </c>
      <c r="L15" s="29"/>
      <c r="M15" s="29"/>
      <c r="N15" s="29"/>
      <c r="O15" s="29"/>
      <c r="P15" s="30">
        <v>1</v>
      </c>
      <c r="Q15" s="31">
        <f t="shared" ref="Q15:Q16" si="3">O15</f>
        <v>0</v>
      </c>
      <c r="R15" s="35">
        <f t="shared" si="2"/>
        <v>0</v>
      </c>
    </row>
    <row r="16" spans="2:18" x14ac:dyDescent="0.25">
      <c r="B16" s="65">
        <v>6</v>
      </c>
      <c r="C16" s="66"/>
      <c r="D16" s="67"/>
      <c r="E16" s="68"/>
      <c r="F16" s="69"/>
      <c r="G16" s="70"/>
      <c r="H16" s="102">
        <f t="shared" si="1"/>
        <v>0</v>
      </c>
      <c r="I16" s="103">
        <v>0</v>
      </c>
      <c r="J16" s="104">
        <f t="shared" si="0"/>
        <v>0</v>
      </c>
      <c r="K16" s="28">
        <v>6</v>
      </c>
      <c r="L16" s="29"/>
      <c r="M16" s="29"/>
      <c r="N16" s="29"/>
      <c r="O16" s="29"/>
      <c r="P16" s="30">
        <v>1</v>
      </c>
      <c r="Q16" s="31">
        <f t="shared" si="3"/>
        <v>0</v>
      </c>
      <c r="R16" s="35">
        <f t="shared" si="2"/>
        <v>0</v>
      </c>
    </row>
    <row r="17" spans="2:18" x14ac:dyDescent="0.25">
      <c r="B17" s="65">
        <v>7</v>
      </c>
      <c r="C17" s="66"/>
      <c r="D17" s="67"/>
      <c r="E17" s="68"/>
      <c r="F17" s="69"/>
      <c r="G17" s="70"/>
      <c r="H17" s="102">
        <f t="shared" si="1"/>
        <v>0</v>
      </c>
      <c r="I17" s="103">
        <v>0</v>
      </c>
      <c r="J17" s="104">
        <f t="shared" si="0"/>
        <v>0</v>
      </c>
      <c r="K17" s="28">
        <v>7</v>
      </c>
      <c r="L17" s="29"/>
      <c r="M17" s="29"/>
      <c r="N17" s="29"/>
      <c r="O17" s="29"/>
      <c r="P17" s="30">
        <v>1.4</v>
      </c>
      <c r="Q17" s="31"/>
      <c r="R17" s="35">
        <f t="shared" si="2"/>
        <v>0</v>
      </c>
    </row>
    <row r="18" spans="2:18" x14ac:dyDescent="0.25">
      <c r="B18" s="65">
        <v>8</v>
      </c>
      <c r="C18" s="66"/>
      <c r="D18" s="67"/>
      <c r="E18" s="68"/>
      <c r="F18" s="69"/>
      <c r="G18" s="70"/>
      <c r="H18" s="102">
        <f t="shared" si="1"/>
        <v>0</v>
      </c>
      <c r="I18" s="103">
        <v>0</v>
      </c>
      <c r="J18" s="104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>
        <f>M18</f>
        <v>0</v>
      </c>
      <c r="R18" s="35">
        <f t="shared" si="2"/>
        <v>0</v>
      </c>
    </row>
    <row r="19" spans="2:18" x14ac:dyDescent="0.25">
      <c r="B19" s="65">
        <v>9</v>
      </c>
      <c r="C19" s="66"/>
      <c r="D19" s="67"/>
      <c r="E19" s="68"/>
      <c r="F19" s="69"/>
      <c r="G19" s="70"/>
      <c r="H19" s="102">
        <f t="shared" si="1"/>
        <v>0</v>
      </c>
      <c r="I19" s="103">
        <v>0</v>
      </c>
      <c r="J19" s="104">
        <f t="shared" si="0"/>
        <v>0</v>
      </c>
      <c r="K19" s="28">
        <v>9</v>
      </c>
      <c r="L19" s="29"/>
      <c r="M19" s="29"/>
      <c r="N19" s="29"/>
      <c r="O19" s="29"/>
      <c r="P19" s="30">
        <v>1.4</v>
      </c>
      <c r="Q19" s="31"/>
      <c r="R19" s="35">
        <f t="shared" si="2"/>
        <v>0</v>
      </c>
    </row>
    <row r="20" spans="2:18" x14ac:dyDescent="0.25">
      <c r="B20" s="65">
        <v>10</v>
      </c>
      <c r="C20" s="66"/>
      <c r="D20" s="67"/>
      <c r="E20" s="68"/>
      <c r="F20" s="69"/>
      <c r="G20" s="70"/>
      <c r="H20" s="102">
        <f t="shared" si="1"/>
        <v>0</v>
      </c>
      <c r="I20" s="103">
        <v>0</v>
      </c>
      <c r="J20" s="104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65">
        <v>11</v>
      </c>
      <c r="C21" s="66"/>
      <c r="D21" s="67"/>
      <c r="E21" s="68"/>
      <c r="F21" s="69"/>
      <c r="G21" s="70"/>
      <c r="H21" s="102">
        <f t="shared" si="1"/>
        <v>0</v>
      </c>
      <c r="I21" s="103">
        <v>0</v>
      </c>
      <c r="J21" s="104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65">
        <v>12</v>
      </c>
      <c r="C22" s="66"/>
      <c r="D22" s="67"/>
      <c r="E22" s="68"/>
      <c r="F22" s="69"/>
      <c r="G22" s="70"/>
      <c r="H22" s="102">
        <f t="shared" si="1"/>
        <v>0</v>
      </c>
      <c r="I22" s="103">
        <v>0</v>
      </c>
      <c r="J22" s="104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65">
        <v>13</v>
      </c>
      <c r="C23" s="66"/>
      <c r="D23" s="67"/>
      <c r="E23" s="68"/>
      <c r="F23" s="69"/>
      <c r="G23" s="70"/>
      <c r="H23" s="102">
        <f t="shared" si="1"/>
        <v>0</v>
      </c>
      <c r="I23" s="103">
        <v>0</v>
      </c>
      <c r="J23" s="104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65">
        <v>14</v>
      </c>
      <c r="C24" s="66"/>
      <c r="D24" s="67"/>
      <c r="E24" s="68"/>
      <c r="F24" s="69"/>
      <c r="G24" s="70"/>
      <c r="H24" s="102">
        <f t="shared" si="1"/>
        <v>0</v>
      </c>
      <c r="I24" s="103">
        <v>0</v>
      </c>
      <c r="J24" s="104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65">
        <v>15</v>
      </c>
      <c r="C25" s="66"/>
      <c r="D25" s="67"/>
      <c r="E25" s="68"/>
      <c r="F25" s="69"/>
      <c r="G25" s="70"/>
      <c r="H25" s="102">
        <f t="shared" si="1"/>
        <v>0</v>
      </c>
      <c r="I25" s="103">
        <v>0</v>
      </c>
      <c r="J25" s="104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65">
        <v>16</v>
      </c>
      <c r="C26" s="66"/>
      <c r="D26" s="67"/>
      <c r="E26" s="68"/>
      <c r="F26" s="69"/>
      <c r="G26" s="70"/>
      <c r="H26" s="102">
        <f t="shared" si="1"/>
        <v>0</v>
      </c>
      <c r="I26" s="103">
        <v>0</v>
      </c>
      <c r="J26" s="104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65">
        <v>17</v>
      </c>
      <c r="C27" s="66"/>
      <c r="D27" s="67"/>
      <c r="E27" s="68"/>
      <c r="F27" s="69"/>
      <c r="G27" s="70"/>
      <c r="H27" s="102">
        <f t="shared" si="1"/>
        <v>0</v>
      </c>
      <c r="I27" s="103">
        <v>0</v>
      </c>
      <c r="J27" s="104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65">
        <v>18</v>
      </c>
      <c r="C28" s="71"/>
      <c r="D28" s="72"/>
      <c r="E28" s="73"/>
      <c r="F28" s="69"/>
      <c r="G28" s="70"/>
      <c r="H28" s="105">
        <f t="shared" si="1"/>
        <v>0</v>
      </c>
      <c r="I28" s="106">
        <v>0</v>
      </c>
      <c r="J28" s="107">
        <f t="shared" si="0"/>
        <v>0</v>
      </c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18" x14ac:dyDescent="0.25">
      <c r="B29" s="74" t="s">
        <v>17</v>
      </c>
      <c r="C29" s="75"/>
      <c r="D29" s="38"/>
      <c r="E29" s="38"/>
      <c r="F29" s="76"/>
      <c r="G29" s="77" t="s">
        <v>3</v>
      </c>
      <c r="H29" s="78"/>
      <c r="I29" s="79"/>
      <c r="J29" s="80">
        <f>SUM(J11:J28)</f>
        <v>113742</v>
      </c>
    </row>
    <row r="30" spans="2:18" x14ac:dyDescent="0.25">
      <c r="B30" s="81"/>
      <c r="C30" s="82"/>
      <c r="D30" s="83"/>
      <c r="E30" s="44"/>
      <c r="F30" s="84"/>
      <c r="G30" s="85" t="s">
        <v>13</v>
      </c>
      <c r="H30" s="86"/>
      <c r="I30" s="87">
        <v>0</v>
      </c>
      <c r="J30" s="88">
        <f>J29*I30</f>
        <v>0</v>
      </c>
    </row>
    <row r="31" spans="2:18" x14ac:dyDescent="0.25">
      <c r="B31" s="43"/>
      <c r="C31" s="44"/>
      <c r="D31" s="44"/>
      <c r="E31" s="44"/>
      <c r="F31" s="89"/>
      <c r="G31" s="90" t="s">
        <v>4</v>
      </c>
      <c r="H31" s="82"/>
      <c r="I31" s="91"/>
      <c r="J31" s="88">
        <f>J29-J30</f>
        <v>113742</v>
      </c>
    </row>
    <row r="32" spans="2:18" x14ac:dyDescent="0.25">
      <c r="B32" s="43"/>
      <c r="C32" s="44"/>
      <c r="D32" s="44"/>
      <c r="E32" s="44"/>
      <c r="F32" s="84"/>
      <c r="G32" s="85">
        <v>0.19</v>
      </c>
      <c r="H32" s="86"/>
      <c r="I32" s="87">
        <v>0.19</v>
      </c>
      <c r="J32" s="88">
        <f>J31*I32</f>
        <v>21610.98</v>
      </c>
    </row>
    <row r="33" spans="2:10" ht="15.75" thickBot="1" x14ac:dyDescent="0.3">
      <c r="B33" s="50"/>
      <c r="C33" s="51"/>
      <c r="D33" s="51"/>
      <c r="E33" s="51"/>
      <c r="F33" s="92"/>
      <c r="G33" s="93" t="s">
        <v>2</v>
      </c>
      <c r="H33" s="94"/>
      <c r="I33" s="95"/>
      <c r="J33" s="96">
        <f>J31+J32</f>
        <v>135352.98000000001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0" activePane="bottomLeft" state="frozen"/>
      <selection activeCell="B1" sqref="B1"/>
      <selection pane="bottomLeft" activeCell="L110" sqref="L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99" t="s">
        <v>577</v>
      </c>
      <c r="M106" t="s">
        <v>578</v>
      </c>
    </row>
    <row r="107" spans="1:13" x14ac:dyDescent="0.25">
      <c r="A107">
        <v>106</v>
      </c>
      <c r="B107" s="36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6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99" t="s">
        <v>589</v>
      </c>
    </row>
    <row r="109" spans="1:13" x14ac:dyDescent="0.25">
      <c r="A109">
        <v>108</v>
      </c>
      <c r="B109" s="36">
        <v>0</v>
      </c>
      <c r="C109" t="s">
        <v>596</v>
      </c>
      <c r="F109" t="s">
        <v>65</v>
      </c>
      <c r="G109" t="s">
        <v>33</v>
      </c>
      <c r="I109" t="s">
        <v>597</v>
      </c>
      <c r="L109" s="99"/>
      <c r="M109" t="s">
        <v>590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Ernestoo</cp:lastModifiedBy>
  <cp:lastPrinted>2014-07-30T20:10:31Z</cp:lastPrinted>
  <dcterms:created xsi:type="dcterms:W3CDTF">2013-07-12T05:01:37Z</dcterms:created>
  <dcterms:modified xsi:type="dcterms:W3CDTF">2014-07-30T20:10:55Z</dcterms:modified>
</cp:coreProperties>
</file>