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<sst xmlns="http://schemas.openxmlformats.org/spreadsheetml/2006/main" count="829" uniqueCount="599">
  <si>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</si>
  <si>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</si>
  <si>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</si>
  <si>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</si>
  <si>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</si>
  <si>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</si>
  <si>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</si>
  <si>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</si>
  <si>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</si>
  <si>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</si>
  <si>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</si>
  <si>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</si>
  <si>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</si>
  <si>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</si>
  <si>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</si>
  <si>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</si>
  <si>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</si>
  <si>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</si>
  <si>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</si>
  <si>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</si>
  <si>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</si>
  <si>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</si>
  <si>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</si>
  <si>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</si>
  <si>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</si>
  <si>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</si>
  <si>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</si>
  <si>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</si>
  <si>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</si>
  <si>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</si>
  <si>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</si>
  <si>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</si>
  <si>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</si>
  <si>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</si>
  <si>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</si>
  <si>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</si>
  <si>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</si>
  <si>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</si>
  <si>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</si>
  <si>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</si>
  <si>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</si>
  <si>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</si>
  <si>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</si>
  <si>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</si>
  <si>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</si>
  <si>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</si>
  <si>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</si>
  <si>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</si>
  <si>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</si>
  <si>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</si>
  <si>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</si>
  <si>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</si>
  <si>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</si>
  <si>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</si>
  <si>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</si>
  <si>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</si>
  <si>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</si>
  <si>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</si>
  <si>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</si>
  <si>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</si>
  <si>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</si>
  <si>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</si>
  <si>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</si>
  <si>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</si>
  <si>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</si>
  <si>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</si>
  <si>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</si>
  <si>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</si>
  <si>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</si>
  <si>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</si>
  <si>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</si>
  <si>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</si>
  <si>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</si>
  <si>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</si>
  <si>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</si>
  <si>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</si>
  <si>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</si>
  <si>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</si>
  <si>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</si>
  <si>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</si>
  <si>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</si>
  <si>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</si>
  <si>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</si>
  <si>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</si>
  <si>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</si>
  <si>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</si>
  <si>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</si>
  <si>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</si>
  <si>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</si>
  <si>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</si>
  <si>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</si>
  <si>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</si>
  <si>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</si>
  <si>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</si>
  <si>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</si>
  <si>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</si>
  <si>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</si>
  <si>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</si>
  <si>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</si>
  <si>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</si>
  <si>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</si>
  <si>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</si>
  <si>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</si>
  <si>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</si>
  <si>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</si>
  <si>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</si>
  <si>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</si>
  <si>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</si>
  <si>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</si>
  <si>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</si>
  <si>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</si>
  <si>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</si>
  <si>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</si>
  <si>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</si>
  <si>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</si>
  <si>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</si>
  <si>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</si>
  <si>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</si>
  <si>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</si>
  <si>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</si>
  <si>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</si>
  <si>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</si>
  <si>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</si>
  <si>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</si>
  <si>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</si>
  <si>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</si>
  <si>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</si>
  <si>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</si>
  <si>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</si>
  <si>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</si>
  <si>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</si>
  <si>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</si>
  <si>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</si>
  <si>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</si>
  <si>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</si>
  <si>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</si>
  <si>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</si>
  <si>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</si>
  <si>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</si>
  <si>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</si>
  <si>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</si>
  <si>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</si>
  <si>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</si>
  <si>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</si>
  <si>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</si>
  <si>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</si>
  <si>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</si>
  <si>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</si>
  <si>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</si>
  <si>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</si>
  <si>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</si>
  <si>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</si>
  <si>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</si>
  <si>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</si>
  <si>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</si>
  <si>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</si>
  <si>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</si>
  <si>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</si>
  <si>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</si>
  <si>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</si>
  <si>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</si>
  <si>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</si>
  <si>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</si>
  <si>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</si>
  <si>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</si>
  <si>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</si>
  <si>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</si>
  <si>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</si>
  <si>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</si>
  <si>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</si>
  <si>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</si>
  <si>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</si>
  <si>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</si>
  <si>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</si>
  <si>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</si>
  <si>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</si>
  <si>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</si>
  <si>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</si>
  <si>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</si>
  <si>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</si>
  <si>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</si>
  <si>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</si>
  <si>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</si>
  <si>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</si>
  <si>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</si>
  <si>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</si>
  <si>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</si>
  <si>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</si>
  <si>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</si>
  <si>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</si>
  <si>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</si>
  <si>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</si>
  <si>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</si>
  <si>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</si>
  <si>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</si>
  <si>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</si>
  <si>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</si>
  <si>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</si>
  <si>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</si>
  <si>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</si>
  <si>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</si>
  <si>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</si>
  <si>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</si>
  <si>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</si>
  <si>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</si>
  <si>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</si>
  <si>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</si>
  <si>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</si>
  <si>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</si>
  <si>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</si>
  <si>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</si>
  <si>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</si>
  <si>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</si>
  <si>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</si>
  <si>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</si>
  <si>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</si>
  <si>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</si>
  <si>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</si>
  <si>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</si>
  <si>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</si>
  <si>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</si>
  <si>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</si>
  <si>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</si>
  <si>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</si>
  <si>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</si>
  <si>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</si>
  <si>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</si>
  <si>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</si>
  <si>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</si>
  <si>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</si>
  <si>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</si>
  <si>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</si>
  <si>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</si>
  <si>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</si>
  <si>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</si>
  <si>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</si>
  <si>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</si>
  <si>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</si>
  <si>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</si>
  <si>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</si>
  <si>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</si>
  <si>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</si>
  <si>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</si>
  <si>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</si>
  <si>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</si>
  <si>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</si>
  <si>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</si>
  <si>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</si>
  <si>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</si>
  <si>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</si>
  <si>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</si>
  <si>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</si>
  <si>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</si>
  <si>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</si>
  <si>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</si>
  <si>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</si>
  <si>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</si>
  <si>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</si>
  <si>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</si>
  <si>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</si>
  <si>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</si>
  <si>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</si>
  <si>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</si>
  <si>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</si>
  <si>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</si>
  <si>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</si>
  <si>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</si>
  <si>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</si>
  <si>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</si>
  <si>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</si>
  <si>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</si>
  <si>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</si>
  <si>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</si>
  <si>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</si>
  <si>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</si>
  <si>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</si>
  <si>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</si>
  <si>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</si>
  <si>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</si>
  <si>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</si>
  <si>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</si>
  <si>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</si>
  <si>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</si>
  <si>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</si>
  <si>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</si>
  <si>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</si>
  <si>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</si>
  <si>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</si>
  <si>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</si>
  <si>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</si>
  <si>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</si>
  <si>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</si>
  <si>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</si>
  <si>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</si>
  <si>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</si>
  <si>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</si>
  <si>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</si>
  <si>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</si>
  <si>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</si>
  <si>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</si>
  <si>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</si>
  <si>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</si>
  <si>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</si>
  <si>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</si>
  <si>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</si>
  <si>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</si>
  <si>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</si>
  <si>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</si>
  <si>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</si>
  <si>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</si>
  <si>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</si>
  <si>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</si>
  <si>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</si>
  <si>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</si>
  <si>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</si>
  <si>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</si>
  <si>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</si>
  <si>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</si>
  <si>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</si>
  <si>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</si>
  <si>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</si>
  <si>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</si>
  <si>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</si>
  <si>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</si>
  <si>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</si>
  <si>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</si>
  <si>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</si>
  <si>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</si>
  <si>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</si>
  <si>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</si>
  <si>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</si>
  <si>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</si>
  <si>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</si>
  <si>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</si>
  <si>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</si>
  <si>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</si>
  <si>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</si>
  <si>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</si>
  <si>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</si>
  <si>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</si>
  <si>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</si>
  <si>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</si>
  <si>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</si>
  <si>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</si>
  <si>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</si>
  <si>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</si>
  <si>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</si>
  <si>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</si>
  <si>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</si>
  <si>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</si>
  <si>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</si>
  <si>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</si>
  <si>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</si>
  <si>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</si>
  <si>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</si>
  <si>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</si>
  <si>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</si>
  <si>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</si>
  <si>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</si>
  <si>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</si>
  <si>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</si>
  <si>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</si>
  <si>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</si>
  <si>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</si>
  <si>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</si>
  <si>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</si>
  <si>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</si>
  <si>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</si>
  <si>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</si>
  <si>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</si>
  <si>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</si>
  <si>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</si>
  <si>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</si>
  <si>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</si>
  <si>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</si>
  <si>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</si>
  <si>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</si>
  <si>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</si>
  <si>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</si>
  <si>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</si>
  <si>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</si>
  <si>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</si>
  <si>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</si>
  <si>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</si>
  <si>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</si>
  <si>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</si>
  <si>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</si>
  <si>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</si>
  <si>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</si>
  <si>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</si>
  <si>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</si>
  <si>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</si>
  <si>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</si>
  <si>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</si>
  <si>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</si>
  <si>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</si>
  <si>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</si>
  <si>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</si>
  <si>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</si>
  <si>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</si>
  <si>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</si>
  <si>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</si>
  <si>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</si>
  <si>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</si>
  <si>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</si>
  <si>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</si>
  <si>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</si>
  <si>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</si>
  <si>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</si>
  <si>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</si>
  <si>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</si>
  <si>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</si>
  <si>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</si>
  <si>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</si>
  <si>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</si>
  <si>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</si>
  <si>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</si>
  <si>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</si>
  <si>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</si>
  <si>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</si>
  <si>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</si>
  <si>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</si>
  <si>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</si>
  <si>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</si>
  <si>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</si>
  <si>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</si>
  <si>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</si>
  <si>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</si>
  <si>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</si>
  <si>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</si>
  <si>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</si>
  <si>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</si>
  <si>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</si>
  <si>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</si>
  <si>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</si>
  <si>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</si>
  <si>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</si>
  <si>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</si>
  <si>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</si>
  <si>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</si>
  <si>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</si>
  <si>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</si>
  <si>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</si>
  <si>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</si>
  <si>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</si>
  <si>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</si>
  <si>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</si>
  <si>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</si>
  <si>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</si>
  <si>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</si>
  <si>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</si>
  <si>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</si>
  <si>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</si>
  <si>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</si>
  <si>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</si>
  <si>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</si>
  <si>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</si>
  <si>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</si>
  <si>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</si>
  <si>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</si>
  <si>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</si>
  <si>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</si>
  <si>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</si>
  <si>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</si>
  <si>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</si>
  <si>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</si>
  <si>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</si>
  <si>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</si>
  <si>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</si>
  <si>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</si>
  <si>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</si>
  <si>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</si>
  <si>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</si>
  <si>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</si>
  <si>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</si>
  <si>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</si>
  <si>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</si>
  <si>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</si>
  <si>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</si>
  <si>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</si>
  <si>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</si>
  <si>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</si>
  <si>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</si>
  <si>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</si>
  <si>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</si>
  <si>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</si>
  <si>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</si>
  <si>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</si>
  <si>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</si>
  <si>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</si>
  <si>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</si>
  <si>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</si>
  <si>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</si>
  <si>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</si>
  <si>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</si>
  <si>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</si>
  <si>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</si>
  <si>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</si>
  <si>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</si>
  <si>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</si>
  <si>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</si>
  <si>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</si>
  <si>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</si>
  <si>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</si>
  <si>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</si>
  <si>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</si>
  <si>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</si>
  <si>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</si>
  <si>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</si>
  <si>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</si>
  <si>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</si>
  <si>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</si>
  <si>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</si>
  <si>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</si>
  <si>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</si>
  <si>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</si>
  <si>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</si>
  <si>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</si>
  <si>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</si>
  <si>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</si>
  <si>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</si>
  <si>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</si>
  <si>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</si>
  <si>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</si>
  <si>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</si>
  <si>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</si>
  <si>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</si>
  <si>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</si>
  <si>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</si>
  <si>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</si>
  <si>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</si>
  <si>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</si>
  <si>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</si>
  <si>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</si>
  <si>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</si>
  <si>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</si>
  <si>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</si>
  <si>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</si>
  <si>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</si>
  <si>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</si>
  <si>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</si>
  <si>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</si>
  <si>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</si>
  <si>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</si>
  <si>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</si>
  <si>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</si>
  <si>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</si>
  <si>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</si>
  <si>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</si>
  <si>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</si>
  <si>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</si>
  <si>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</si>
  <si>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</si>
  <si>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</si>
  <si>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</si>
  <si>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</si>
  <si>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</si>
  <si>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</si>
  <si>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</si>
  <si>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</si>
  <si>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</si>
  <si>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</si>
  <si>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</si>
  <si>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</si>
  <si>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</si>
  <si>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</si>
  <si>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</si>
  <si>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</si>
  <si>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</si>
  <si>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</si>
  <si>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</si>
  <si>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</si>
  <si>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</si>
  <si>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</si>
  <si>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</si>
  <si>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</si>
  <si>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</si>
  <si>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</si>
  <si>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</si>
  <si>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</si>
  <si>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</si>
  <si>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</si>
  <si>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</si>
  <si>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</si>
  <si>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</si>
  <si>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</si>
  <si>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</si>
  <si>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</si>
  <si>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</si>
  <si>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</si>
  <si>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</si>
  <si>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micro</t>
  </si>
  <si>
    <t>ingrid</t>
  </si>
  <si>
    <t>GENERA  INDUSTRIAL</t>
  </si>
  <si>
    <t>administra@generaindustrial.cl</t>
  </si>
  <si>
    <t xml:space="preserve">Carolina Moya </t>
  </si>
  <si>
    <t>CARLOS OSSANDON</t>
  </si>
  <si>
    <t>attex</t>
  </si>
  <si>
    <t>Tapon macho 3/4 acero galv.NPT  clase 150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</si>
</sst>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72" fontId="55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72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7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5" fillId="0" borderId="0" xfId="0" applyNumberFormat="1" applyFont="1" applyFill="1" applyBorder="1" applyAlignment="1" applyProtection="1">
      <alignment/>
      <protection/>
    </xf>
    <xf numFmtId="0" fontId="55" fillId="33" borderId="15" xfId="45" applyFont="1" applyFill="1" applyBorder="1" applyAlignment="1" applyProtection="1">
      <alignment horizontal="left"/>
      <protection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28" fillId="33" borderId="27" xfId="0" applyFont="1" applyFill="1" applyBorder="1" applyAlignment="1" applyProtection="1">
      <alignment/>
      <protection locked="0"/>
    </xf>
    <xf numFmtId="174" fontId="28" fillId="33" borderId="27" xfId="0" applyNumberFormat="1" applyFont="1" applyFill="1" applyBorder="1" applyAlignment="1" applyProtection="1">
      <alignment horizontal="center"/>
      <protection/>
    </xf>
    <xf numFmtId="174" fontId="28" fillId="33" borderId="27" xfId="0" applyNumberFormat="1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center"/>
      <protection/>
    </xf>
    <xf numFmtId="0" fontId="28" fillId="33" borderId="32" xfId="0" applyFont="1" applyFill="1" applyBorder="1" applyAlignment="1" applyProtection="1">
      <alignment/>
      <protection locked="0"/>
    </xf>
    <xf numFmtId="174" fontId="28" fillId="33" borderId="32" xfId="0" applyNumberFormat="1" applyFont="1" applyFill="1" applyBorder="1" applyAlignment="1" applyProtection="1">
      <alignment horizontal="center"/>
      <protection/>
    </xf>
    <xf numFmtId="174" fontId="28" fillId="33" borderId="32" xfId="0" applyNumberFormat="1" applyFont="1" applyFill="1" applyBorder="1" applyAlignment="1" applyProtection="1">
      <alignment horizontal="center"/>
      <protection locked="0"/>
    </xf>
    <xf numFmtId="174" fontId="28" fillId="33" borderId="15" xfId="0" applyNumberFormat="1" applyFont="1" applyFill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5" fillId="33" borderId="0" xfId="0" applyNumberFormat="1" applyFont="1" applyFill="1" applyBorder="1" applyAlignment="1" applyProtection="1">
      <alignment horizontal="left"/>
      <protection/>
    </xf>
    <xf numFmtId="174" fontId="55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hyperlink" Target="mailto:administra@generaindustrial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1868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0">
        <v>1</v>
      </c>
      <c r="E4" s="38" t="s">
        <v>12</v>
      </c>
      <c r="F4" s="39"/>
      <c r="G4" s="39"/>
      <c r="H4" s="40"/>
      <c r="I4" s="38" t="s">
        <v>9</v>
      </c>
      <c r="J4" s="96">
        <f>VLOOKUP(D4,CLIENTES,10,FALSE)</f>
        <v>23436219</v>
      </c>
      <c r="K4" s="20"/>
    </row>
    <row r="5" spans="2:11" ht="15">
      <c r="B5" s="41"/>
      <c r="C5" s="42"/>
      <c r="D5" s="43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94" t="str">
        <f>VLOOKUP(D4,CLIENTES,2,FALSE)</f>
        <v>GENERA  INDUSTRIAL</v>
      </c>
      <c r="E6" s="42" t="s">
        <v>7</v>
      </c>
      <c r="F6" s="120">
        <f>VLOOKUP(D4,CLIENTES,5,FALSE)</f>
        <v>0</v>
      </c>
      <c r="G6" s="120"/>
      <c r="H6" s="120"/>
      <c r="I6" s="101" t="str">
        <f>VLOOKUP(D4,CLIENTES,11,FALSE)</f>
        <v>administra@generaindustrial.cl</v>
      </c>
      <c r="J6" s="102"/>
    </row>
    <row r="7" spans="2:10" ht="15">
      <c r="B7" s="41" t="s">
        <v>25</v>
      </c>
      <c r="C7" s="42"/>
      <c r="D7" s="93">
        <f>VLOOKUP(D4,CLIENTES,3,FALSE)</f>
        <v>0</v>
      </c>
      <c r="E7" s="42" t="s">
        <v>8</v>
      </c>
      <c r="F7" s="122" t="str">
        <f>VLOOKUP(D4,CLIENTES,6,FALSE)</f>
        <v>STGO</v>
      </c>
      <c r="G7" s="122"/>
      <c r="H7" s="122"/>
      <c r="I7" s="42" t="s">
        <v>26</v>
      </c>
      <c r="J7" s="95" t="str">
        <f>VLOOKUP(D4,CLIENTES,8,FALSE)</f>
        <v>CARLOS OSSANDON</v>
      </c>
    </row>
    <row r="8" spans="2:12" ht="15.75" thickBot="1">
      <c r="B8" s="118" t="s">
        <v>28</v>
      </c>
      <c r="C8" s="119"/>
      <c r="D8" s="93">
        <f>VLOOKUP(D4,CLIENTES,7,FALSE)</f>
        <v>0</v>
      </c>
      <c r="E8" s="42" t="s">
        <v>11</v>
      </c>
      <c r="F8" s="123" t="str">
        <f>VLOOKUP(D4,CLIENTES,12,FALSE)</f>
        <v>Carolina Moya </v>
      </c>
      <c r="G8" s="123"/>
      <c r="H8" s="123"/>
      <c r="I8" s="42" t="s">
        <v>14</v>
      </c>
      <c r="J8" s="44">
        <f ca="1">TODAY()</f>
        <v>41850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 t="s">
        <v>592</v>
      </c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12" t="s">
        <v>24</v>
      </c>
      <c r="D10" s="113"/>
      <c r="E10" s="114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 t="s">
        <v>597</v>
      </c>
      <c r="M10" s="25" t="s">
        <v>591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5" t="s">
        <v>598</v>
      </c>
      <c r="D11" s="116"/>
      <c r="E11" s="117"/>
      <c r="F11" s="98">
        <v>20</v>
      </c>
      <c r="G11" s="104" t="s">
        <v>23</v>
      </c>
      <c r="H11" s="105">
        <f>VLOOKUP(B11,COTIZADO,8,FALSE)</f>
        <v>349.5</v>
      </c>
      <c r="I11" s="106">
        <v>0</v>
      </c>
      <c r="J11" s="107">
        <f aca="true" t="shared" si="0" ref="J11:J28">F11*H11*(1-I11/100)</f>
        <v>6990</v>
      </c>
      <c r="K11" s="28">
        <v>1</v>
      </c>
      <c r="L11" s="29">
        <v>233</v>
      </c>
      <c r="M11" s="29"/>
      <c r="N11" s="29"/>
      <c r="O11" s="29"/>
      <c r="P11" s="30">
        <v>1.5</v>
      </c>
      <c r="Q11" s="31">
        <f>+L11</f>
        <v>233</v>
      </c>
      <c r="R11" s="35">
        <f>Q11*P11</f>
        <v>349.5</v>
      </c>
    </row>
    <row r="12" spans="2:18" ht="15">
      <c r="B12" s="103">
        <v>2</v>
      </c>
      <c r="C12" s="124"/>
      <c r="D12" s="125"/>
      <c r="E12" s="126"/>
      <c r="F12" s="97"/>
      <c r="G12" s="108"/>
      <c r="H12" s="109">
        <f aca="true" t="shared" si="1" ref="H12:H28">VLOOKUP(B12,COTIZADO,8,FALSE)</f>
        <v>0</v>
      </c>
      <c r="I12" s="110">
        <v>0</v>
      </c>
      <c r="J12" s="111">
        <f t="shared" si="0"/>
        <v>0</v>
      </c>
      <c r="K12" s="28">
        <v>2</v>
      </c>
      <c r="L12" s="29"/>
      <c r="M12" s="29"/>
      <c r="N12" s="29"/>
      <c r="O12" s="29"/>
      <c r="P12" s="30">
        <v>1.4</v>
      </c>
      <c r="Q12" s="31">
        <f>+L12</f>
        <v>0</v>
      </c>
      <c r="R12" s="35">
        <f aca="true" t="shared" si="2" ref="R12:R28">Q12*P12</f>
        <v>0</v>
      </c>
    </row>
    <row r="13" spans="2:18" ht="15">
      <c r="B13" s="103">
        <v>3</v>
      </c>
      <c r="C13" s="124"/>
      <c r="D13" s="125"/>
      <c r="E13" s="126"/>
      <c r="F13" s="97"/>
      <c r="G13" s="108"/>
      <c r="H13" s="109">
        <f t="shared" si="1"/>
        <v>0</v>
      </c>
      <c r="I13" s="110">
        <v>0</v>
      </c>
      <c r="J13" s="111">
        <f t="shared" si="0"/>
        <v>0</v>
      </c>
      <c r="K13" s="28">
        <v>3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t="shared" si="2"/>
        <v>0</v>
      </c>
    </row>
    <row r="14" spans="2:18" ht="15">
      <c r="B14" s="103">
        <v>4</v>
      </c>
      <c r="C14" s="124"/>
      <c r="D14" s="125"/>
      <c r="E14" s="126"/>
      <c r="F14" s="97"/>
      <c r="G14" s="108"/>
      <c r="H14" s="84">
        <f t="shared" si="1"/>
        <v>0</v>
      </c>
      <c r="I14" s="85">
        <v>0</v>
      </c>
      <c r="J14" s="86">
        <f t="shared" si="0"/>
        <v>0</v>
      </c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2"/>
        <v>0</v>
      </c>
    </row>
    <row r="15" spans="2:18" ht="15">
      <c r="B15" s="103">
        <v>5</v>
      </c>
      <c r="C15" s="124"/>
      <c r="D15" s="125"/>
      <c r="E15" s="126"/>
      <c r="F15" s="97"/>
      <c r="G15" s="57"/>
      <c r="H15" s="84">
        <f t="shared" si="1"/>
        <v>0</v>
      </c>
      <c r="I15" s="85">
        <v>0</v>
      </c>
      <c r="J15" s="86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2"/>
        <v>0</v>
      </c>
    </row>
    <row r="16" spans="2:18" ht="15">
      <c r="B16" s="103">
        <v>6</v>
      </c>
      <c r="C16" s="127"/>
      <c r="D16" s="128"/>
      <c r="E16" s="129"/>
      <c r="F16" s="91"/>
      <c r="G16" s="57"/>
      <c r="H16" s="84">
        <f t="shared" si="1"/>
        <v>0</v>
      </c>
      <c r="I16" s="85">
        <v>0</v>
      </c>
      <c r="J16" s="86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2"/>
        <v>0</v>
      </c>
    </row>
    <row r="17" spans="2:18" ht="15">
      <c r="B17" s="103">
        <v>7</v>
      </c>
      <c r="C17" s="127"/>
      <c r="D17" s="128"/>
      <c r="E17" s="129"/>
      <c r="F17" s="91"/>
      <c r="G17" s="57"/>
      <c r="H17" s="84">
        <f t="shared" si="1"/>
        <v>0</v>
      </c>
      <c r="I17" s="85">
        <v>0</v>
      </c>
      <c r="J17" s="86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2"/>
        <v>0</v>
      </c>
    </row>
    <row r="18" spans="2:18" ht="15">
      <c r="B18" s="103">
        <v>8</v>
      </c>
      <c r="C18" s="127"/>
      <c r="D18" s="128"/>
      <c r="E18" s="129"/>
      <c r="F18" s="91"/>
      <c r="G18" s="57"/>
      <c r="H18" s="84">
        <f t="shared" si="1"/>
        <v>0</v>
      </c>
      <c r="I18" s="85">
        <v>0</v>
      </c>
      <c r="J18" s="86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ht="15">
      <c r="B19" s="103">
        <v>9</v>
      </c>
      <c r="C19" s="127"/>
      <c r="D19" s="128"/>
      <c r="E19" s="129"/>
      <c r="F19" s="91"/>
      <c r="G19" s="57"/>
      <c r="H19" s="84">
        <f t="shared" si="1"/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3">
        <v>10</v>
      </c>
      <c r="C20" s="127"/>
      <c r="D20" s="128"/>
      <c r="E20" s="129"/>
      <c r="F20" s="91"/>
      <c r="G20" s="57"/>
      <c r="H20" s="84">
        <f t="shared" si="1"/>
        <v>0</v>
      </c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3">
        <v>11</v>
      </c>
      <c r="C21" s="127"/>
      <c r="D21" s="128"/>
      <c r="E21" s="129"/>
      <c r="F21" s="91"/>
      <c r="G21" s="57"/>
      <c r="H21" s="84">
        <f t="shared" si="1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3">
        <v>12</v>
      </c>
      <c r="C22" s="127"/>
      <c r="D22" s="128"/>
      <c r="E22" s="129"/>
      <c r="F22" s="91"/>
      <c r="G22" s="57"/>
      <c r="H22" s="84">
        <f t="shared" si="1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3">
        <v>13</v>
      </c>
      <c r="C23" s="127"/>
      <c r="D23" s="128"/>
      <c r="E23" s="129"/>
      <c r="F23" s="91"/>
      <c r="G23" s="57"/>
      <c r="H23" s="84">
        <f t="shared" si="1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3">
        <v>14</v>
      </c>
      <c r="C24" s="127"/>
      <c r="D24" s="128"/>
      <c r="E24" s="129"/>
      <c r="F24" s="91"/>
      <c r="G24" s="57"/>
      <c r="H24" s="84">
        <f t="shared" si="1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3">
        <v>15</v>
      </c>
      <c r="C25" s="54"/>
      <c r="D25" s="55"/>
      <c r="E25" s="56"/>
      <c r="F25" s="91"/>
      <c r="G25" s="57"/>
      <c r="H25" s="84">
        <f t="shared" si="1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3">
        <v>16</v>
      </c>
      <c r="C26" s="54"/>
      <c r="D26" s="55"/>
      <c r="E26" s="56"/>
      <c r="F26" s="91"/>
      <c r="G26" s="57"/>
      <c r="H26" s="84">
        <f t="shared" si="1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3">
        <v>17</v>
      </c>
      <c r="C27" s="54"/>
      <c r="D27" s="55"/>
      <c r="E27" s="56"/>
      <c r="F27" s="91"/>
      <c r="G27" s="57"/>
      <c r="H27" s="84">
        <f t="shared" si="1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3">
        <v>18</v>
      </c>
      <c r="C28" s="58"/>
      <c r="D28" s="59"/>
      <c r="E28" s="60"/>
      <c r="F28" s="91"/>
      <c r="G28" s="57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1" t="s">
        <v>17</v>
      </c>
      <c r="C29" s="92"/>
      <c r="D29" s="42"/>
      <c r="E29" s="42"/>
      <c r="F29" s="62"/>
      <c r="G29" s="63" t="s">
        <v>3</v>
      </c>
      <c r="H29" s="64"/>
      <c r="I29" s="65"/>
      <c r="J29" s="66">
        <f>SUM(J11:J28)</f>
        <v>6990</v>
      </c>
    </row>
    <row r="30" spans="2:10" ht="15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6990</v>
      </c>
    </row>
    <row r="32" spans="2:10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1328.1</v>
      </c>
    </row>
    <row r="33" spans="2:10" ht="15.75" thickBot="1">
      <c r="B33" s="45"/>
      <c r="C33" s="46"/>
      <c r="D33" s="46"/>
      <c r="E33" s="46"/>
      <c r="F33" s="78"/>
      <c r="G33" s="79" t="s">
        <v>2</v>
      </c>
      <c r="H33" s="80"/>
      <c r="I33" s="81"/>
      <c r="J33" s="82">
        <f>J31+J32</f>
        <v>8318.1</v>
      </c>
    </row>
  </sheetData>
  <sheetProtection sheet="1" objects="1" scenarios="1"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C1">
      <pane ySplit="1" topLeftCell="A96" activePane="bottomLeft" state="frozen"/>
      <selection pane="topLeft" activeCell="B1" sqref="B1"/>
      <selection pane="bottomLeft" activeCell="M110" sqref="M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9" t="s">
        <v>589</v>
      </c>
    </row>
    <row r="109" spans="1:13" ht="15">
      <c r="A109">
        <v>108</v>
      </c>
      <c r="B109" s="36">
        <v>1</v>
      </c>
      <c r="C109" t="s">
        <v>593</v>
      </c>
      <c r="G109" t="s">
        <v>33</v>
      </c>
      <c r="I109" t="s">
        <v>596</v>
      </c>
      <c r="K109">
        <v>23436219</v>
      </c>
      <c r="L109" s="99" t="s">
        <v>594</v>
      </c>
      <c r="M109" t="s">
        <v>595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  <hyperlink ref="L109" r:id="rId2" display="administra@generaindustrial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2014-07-30T16:00:51Z</cp:lastPrinted>
  <dcterms:created xsi:type="dcterms:W3CDTF">2013-07-12T05:01:37Z</dcterms:created>
  <dcterms:modified xsi:type="dcterms:W3CDTF">2014-07-30T16:02:55Z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