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<sst xmlns="http://schemas.openxmlformats.org/spreadsheetml/2006/main" count="822" uniqueCount="591">
  <si>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</si>
  <si>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</si>
  <si>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</si>
  <si>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</si>
  <si>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</si>
  <si>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</si>
  <si>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</si>
  <si>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</si>
  <si>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</si>
  <si>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</si>
  <si>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</si>
  <si>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</si>
  <si>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</si>
  <si>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</si>
  <si>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</si>
  <si>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</si>
  <si>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</si>
  <si>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</si>
  <si>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</si>
  <si>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</si>
  <si>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</si>
  <si>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</si>
  <si>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</si>
  <si>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</si>
  <si>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</si>
  <si>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</si>
  <si>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</si>
  <si>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</si>
  <si>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</si>
  <si>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</si>
  <si>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</si>
  <si>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</si>
  <si>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</si>
  <si>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</si>
  <si>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</si>
  <si>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</si>
  <si>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</si>
  <si>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</si>
  <si>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</si>
  <si>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</si>
  <si>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</si>
  <si>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</si>
  <si>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</si>
  <si>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</si>
  <si>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</si>
  <si>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</si>
  <si>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</si>
  <si>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</si>
  <si>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</si>
  <si>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</si>
  <si>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</si>
  <si>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</si>
  <si>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</si>
  <si>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</si>
  <si>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</si>
  <si>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</si>
  <si>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</si>
  <si>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</si>
  <si>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</si>
  <si>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</si>
  <si>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</si>
  <si>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</si>
  <si>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</si>
  <si>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</si>
  <si>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</si>
  <si>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</si>
  <si>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</si>
  <si>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</si>
  <si>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</si>
  <si>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</si>
  <si>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</si>
  <si>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</si>
  <si>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</si>
  <si>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</si>
  <si>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</si>
  <si>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</si>
  <si>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</si>
  <si>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</si>
  <si>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</si>
  <si>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</si>
  <si>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</si>
  <si>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</si>
  <si>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</si>
  <si>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</si>
  <si>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</si>
  <si>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</si>
  <si>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</si>
  <si>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</si>
  <si>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</si>
  <si>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</si>
  <si>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</si>
  <si>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</si>
  <si>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</si>
  <si>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</si>
  <si>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</si>
  <si>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</si>
  <si>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</si>
  <si>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</si>
  <si>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</si>
  <si>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</si>
  <si>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</si>
  <si>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</si>
  <si>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</si>
  <si>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</si>
  <si>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</si>
  <si>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</si>
  <si>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</si>
  <si>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</si>
  <si>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</si>
  <si>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</si>
  <si>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</si>
  <si>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</si>
  <si>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</si>
  <si>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</si>
  <si>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</si>
  <si>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</si>
  <si>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</si>
  <si>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</si>
  <si>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</si>
  <si>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</si>
  <si>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</si>
  <si>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</si>
  <si>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</si>
  <si>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</si>
  <si>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</si>
  <si>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</si>
  <si>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</si>
  <si>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</si>
  <si>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</si>
  <si>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</si>
  <si>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</si>
  <si>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</si>
  <si>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</si>
  <si>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</si>
  <si>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</si>
  <si>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</si>
  <si>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</si>
  <si>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</si>
  <si>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</si>
  <si>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</si>
  <si>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</si>
  <si>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</si>
  <si>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</si>
  <si>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</si>
  <si>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</si>
  <si>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</si>
  <si>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</si>
  <si>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</si>
  <si>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</si>
  <si>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</si>
  <si>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</si>
  <si>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</si>
  <si>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</si>
  <si>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</si>
  <si>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</si>
  <si>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</si>
  <si>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</si>
  <si>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</si>
  <si>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</si>
  <si>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</si>
  <si>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</si>
  <si>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</si>
  <si>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</si>
  <si>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</si>
  <si>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</si>
  <si>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</si>
  <si>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</si>
  <si>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</si>
  <si>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</si>
  <si>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</si>
  <si>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</si>
  <si>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</si>
  <si>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</si>
  <si>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</si>
  <si>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</si>
  <si>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</si>
  <si>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</si>
  <si>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</si>
  <si>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</si>
  <si>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</si>
  <si>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</si>
  <si>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</si>
  <si>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</si>
  <si>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</si>
  <si>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</si>
  <si>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</si>
  <si>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</si>
  <si>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</si>
  <si>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</si>
  <si>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</si>
  <si>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</si>
  <si>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</si>
  <si>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</si>
  <si>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</si>
  <si>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</si>
  <si>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</si>
  <si>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</si>
  <si>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</si>
  <si>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</si>
  <si>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</si>
  <si>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</si>
  <si>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</si>
  <si>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</si>
  <si>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</si>
  <si>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</si>
  <si>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</si>
  <si>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</si>
  <si>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</si>
  <si>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</si>
  <si>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</si>
  <si>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</si>
  <si>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</si>
  <si>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</si>
  <si>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</si>
  <si>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</si>
  <si>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</si>
  <si>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</si>
  <si>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</si>
  <si>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</si>
  <si>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</si>
  <si>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</si>
  <si>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</si>
  <si>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</si>
  <si>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</si>
  <si>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</si>
  <si>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</si>
  <si>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</si>
  <si>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</si>
  <si>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</si>
  <si>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</si>
  <si>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</si>
  <si>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</si>
  <si>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</si>
  <si>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</si>
  <si>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</si>
  <si>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</si>
  <si>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</si>
  <si>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</si>
  <si>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</si>
  <si>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</si>
  <si>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</si>
  <si>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</si>
  <si>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</si>
  <si>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</si>
  <si>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</si>
  <si>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</si>
  <si>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</si>
  <si>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</si>
  <si>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</si>
  <si>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</si>
  <si>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</si>
  <si>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</si>
  <si>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</si>
  <si>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</si>
  <si>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</si>
  <si>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</si>
  <si>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</si>
  <si>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</si>
  <si>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</si>
  <si>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</si>
  <si>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</si>
  <si>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</si>
  <si>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</si>
  <si>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</si>
  <si>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</si>
  <si>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</si>
  <si>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</si>
  <si>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</si>
  <si>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</si>
  <si>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</si>
  <si>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</si>
  <si>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</si>
  <si>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</si>
  <si>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</si>
  <si>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</si>
  <si>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</si>
  <si>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</si>
  <si>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</si>
  <si>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</si>
  <si>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</si>
  <si>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</si>
  <si>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</si>
  <si>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</si>
  <si>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</si>
  <si>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</si>
  <si>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</si>
  <si>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</si>
  <si>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</si>
  <si>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</si>
  <si>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</si>
  <si>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</si>
  <si>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</si>
  <si>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</si>
  <si>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</si>
  <si>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</si>
  <si>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</si>
  <si>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</si>
  <si>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</si>
  <si>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</si>
  <si>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</si>
  <si>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</si>
  <si>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</si>
  <si>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</si>
  <si>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</si>
  <si>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</si>
  <si>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</si>
  <si>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</si>
  <si>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</si>
  <si>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</si>
  <si>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</si>
  <si>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</si>
  <si>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</si>
  <si>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</si>
  <si>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</si>
  <si>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</si>
  <si>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</si>
  <si>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</si>
  <si>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</si>
  <si>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</si>
  <si>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</si>
  <si>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</si>
  <si>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</si>
  <si>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</si>
  <si>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</si>
  <si>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</si>
  <si>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</si>
  <si>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</si>
  <si>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</si>
  <si>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</si>
  <si>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</si>
  <si>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</si>
  <si>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</si>
  <si>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</si>
  <si>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</si>
  <si>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</si>
  <si>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</si>
  <si>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</si>
  <si>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</si>
  <si>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</si>
  <si>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</si>
  <si>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</si>
  <si>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</si>
  <si>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</si>
  <si>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</si>
  <si>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</si>
  <si>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</si>
  <si>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</si>
  <si>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</si>
  <si>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</si>
  <si>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</si>
  <si>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</si>
  <si>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</si>
  <si>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</si>
  <si>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</si>
  <si>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</si>
  <si>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</si>
  <si>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</si>
  <si>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</si>
  <si>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</si>
  <si>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</si>
  <si>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</si>
  <si>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</si>
  <si>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</si>
  <si>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</si>
  <si>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</si>
  <si>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</si>
  <si>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</si>
  <si>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</si>
  <si>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</si>
  <si>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</si>
  <si>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</si>
  <si>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</si>
  <si>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</si>
  <si>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</si>
  <si>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</si>
  <si>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</si>
  <si>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</si>
  <si>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</si>
  <si>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</si>
  <si>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</si>
  <si>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</si>
  <si>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</si>
  <si>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</si>
  <si>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</si>
  <si>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</si>
  <si>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</si>
  <si>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</si>
  <si>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</si>
  <si>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</si>
  <si>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</si>
  <si>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</si>
  <si>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</si>
  <si>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</si>
  <si>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</si>
  <si>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</si>
  <si>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</si>
  <si>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</si>
  <si>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</si>
  <si>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</si>
  <si>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</si>
  <si>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</si>
  <si>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</si>
  <si>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</si>
  <si>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</si>
  <si>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</si>
  <si>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</si>
  <si>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</si>
  <si>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</si>
  <si>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</si>
  <si>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</si>
  <si>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</si>
  <si>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</si>
  <si>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</si>
  <si>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</si>
  <si>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</si>
  <si>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</si>
  <si>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</si>
  <si>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</si>
  <si>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</si>
  <si>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</si>
  <si>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</si>
  <si>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</si>
  <si>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</si>
  <si>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</si>
  <si>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</si>
  <si>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</si>
  <si>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</si>
  <si>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</si>
  <si>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</si>
  <si>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</si>
  <si>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</si>
  <si>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</si>
  <si>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</si>
  <si>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</si>
  <si>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</si>
  <si>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</si>
  <si>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</si>
  <si>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</si>
  <si>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</si>
  <si>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</si>
  <si>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</si>
  <si>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</si>
  <si>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</si>
  <si>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</si>
  <si>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</si>
  <si>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</si>
  <si>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</si>
  <si>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</si>
  <si>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</si>
  <si>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</si>
  <si>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</si>
  <si>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</si>
  <si>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</si>
  <si>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</si>
  <si>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</si>
  <si>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</si>
  <si>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</si>
  <si>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</si>
  <si>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</si>
  <si>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</si>
  <si>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</si>
  <si>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</si>
  <si>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</si>
  <si>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</si>
  <si>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</si>
  <si>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</si>
  <si>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</si>
  <si>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</si>
  <si>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</si>
  <si>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</si>
  <si>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</si>
  <si>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</si>
  <si>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</si>
  <si>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</si>
  <si>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</si>
  <si>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</si>
  <si>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</si>
  <si>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</si>
  <si>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</si>
  <si>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</si>
  <si>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</si>
  <si>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</si>
  <si>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</si>
  <si>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</si>
  <si>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</si>
  <si>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</si>
  <si>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</si>
  <si>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</si>
  <si>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</si>
  <si>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</si>
  <si>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</si>
  <si>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</si>
  <si>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</si>
  <si>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</si>
  <si>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</si>
  <si>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</si>
  <si>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</si>
  <si>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</si>
  <si>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</si>
  <si>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</si>
  <si>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</si>
  <si>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</si>
  <si>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</si>
  <si>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</si>
  <si>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</si>
  <si>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</si>
  <si>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</si>
  <si>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</si>
  <si>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</si>
  <si>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</si>
  <si>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</si>
  <si>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</si>
  <si>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</si>
  <si>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</si>
  <si>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</si>
  <si>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</si>
  <si>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</si>
  <si>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</si>
  <si>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</si>
  <si>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</si>
  <si>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</si>
  <si>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</si>
  <si>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</si>
  <si>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</si>
  <si>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</si>
  <si>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</si>
  <si>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</si>
  <si>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</si>
  <si>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</si>
  <si>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</si>
  <si>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</si>
  <si>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</si>
  <si>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</si>
  <si>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</si>
  <si>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</si>
  <si>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</si>
  <si>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</si>
  <si>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</si>
  <si>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</si>
  <si>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</si>
  <si>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</si>
  <si>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</si>
  <si>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</si>
  <si>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</si>
  <si>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</si>
  <si>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</si>
  <si>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</si>
  <si>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</si>
  <si>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</si>
  <si>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</si>
  <si>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</si>
  <si>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</si>
  <si>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</si>
  <si>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</si>
  <si>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</si>
  <si>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</si>
  <si>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</si>
  <si>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</si>
  <si>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</si>
  <si>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</si>
  <si>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</si>
  <si>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</si>
  <si>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</si>
  <si>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</si>
  <si>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</si>
  <si>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</si>
  <si>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</si>
  <si>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</si>
  <si>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</si>
  <si>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</si>
  <si>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</si>
  <si>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</si>
  <si>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</si>
  <si>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</si>
  <si>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</si>
  <si>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</si>
  <si>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</si>
  <si>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</si>
  <si>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</si>
  <si>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</si>
  <si>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</si>
  <si>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</si>
  <si>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</si>
  <si>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</si>
  <si>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Cañeria de 1" Sch 80</t>
  </si>
  <si>
    <t>m</t>
  </si>
  <si>
    <t>Union Americana de 1" SO</t>
  </si>
  <si>
    <t>Tubos de pvc sanitario de 110 mm X 6mts</t>
  </si>
  <si>
    <t>tee de unión para tubo de 110mm</t>
  </si>
  <si>
    <t xml:space="preserve">Seguro Seeger diametro eje 30 </t>
  </si>
  <si>
    <t>sanitario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</si>
</sst>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sz val="12"/>
      <color indexed="1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sz val="12"/>
      <color rgb="FF000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vertical="top" wrapText="1"/>
      <protection locked="0"/>
    </xf>
    <xf numFmtId="0" fontId="53" fillId="33" borderId="11" xfId="0" applyFont="1" applyFill="1" applyBorder="1" applyAlignment="1" applyProtection="1">
      <alignment horizontal="center" vertical="top" wrapText="1"/>
      <protection locked="0"/>
    </xf>
    <xf numFmtId="0" fontId="5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 vertical="center" wrapText="1"/>
      <protection locked="0"/>
    </xf>
    <xf numFmtId="0" fontId="54" fillId="33" borderId="0" xfId="0" applyFont="1" applyFill="1" applyBorder="1" applyAlignment="1" applyProtection="1">
      <alignment horizontal="center" vertical="center"/>
      <protection locked="0"/>
    </xf>
    <xf numFmtId="172" fontId="54" fillId="33" borderId="0" xfId="0" applyNumberFormat="1" applyFont="1" applyFill="1" applyBorder="1" applyAlignment="1" applyProtection="1">
      <alignment horizontal="center" vertical="center"/>
      <protection locked="0"/>
    </xf>
    <xf numFmtId="14" fontId="5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4" fillId="0" borderId="19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20" xfId="0" applyFont="1" applyFill="1" applyBorder="1" applyAlignment="1" applyProtection="1">
      <alignment horizontal="center"/>
      <protection locked="0"/>
    </xf>
    <xf numFmtId="0" fontId="5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6" fillId="0" borderId="0" xfId="0" applyFont="1" applyAlignment="1" applyProtection="1">
      <alignment/>
      <protection locked="0"/>
    </xf>
    <xf numFmtId="0" fontId="56" fillId="0" borderId="20" xfId="0" applyFont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22" xfId="0" applyFont="1" applyBorder="1" applyAlignment="1" applyProtection="1">
      <alignment/>
      <protection locked="0"/>
    </xf>
    <xf numFmtId="0" fontId="56" fillId="0" borderId="23" xfId="0" applyFont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3" fontId="5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9" fillId="33" borderId="10" xfId="0" applyFont="1" applyFill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horizontal="right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15" xfId="0" applyFont="1" applyFill="1" applyBorder="1" applyAlignment="1" applyProtection="1">
      <alignment horizontal="right"/>
      <protection locked="0"/>
    </xf>
    <xf numFmtId="9" fontId="57" fillId="33" borderId="26" xfId="0" applyNumberFormat="1" applyFont="1" applyFill="1" applyBorder="1" applyAlignment="1" applyProtection="1">
      <alignment horizontal="right" vertical="center"/>
      <protection locked="0"/>
    </xf>
    <xf numFmtId="9" fontId="57" fillId="33" borderId="0" xfId="0" applyNumberFormat="1" applyFont="1" applyFill="1" applyBorder="1" applyAlignment="1" applyProtection="1">
      <alignment horizontal="right" vertical="center"/>
      <protection locked="0"/>
    </xf>
    <xf numFmtId="9" fontId="57" fillId="33" borderId="19" xfId="0" applyNumberFormat="1" applyFont="1" applyFill="1" applyBorder="1" applyAlignment="1" applyProtection="1">
      <alignment horizontal="center" vertical="center"/>
      <protection locked="0"/>
    </xf>
    <xf numFmtId="1" fontId="57" fillId="33" borderId="27" xfId="0" applyNumberFormat="1" applyFont="1" applyFill="1" applyBorder="1" applyAlignment="1" applyProtection="1">
      <alignment horizontal="center"/>
      <protection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 horizontal="right" vertical="center"/>
      <protection locked="0"/>
    </xf>
    <xf numFmtId="0" fontId="57" fillId="33" borderId="19" xfId="0" applyFont="1" applyFill="1" applyBorder="1" applyAlignment="1" applyProtection="1">
      <alignment horizontal="right"/>
      <protection locked="0"/>
    </xf>
    <xf numFmtId="0" fontId="57" fillId="33" borderId="28" xfId="0" applyFont="1" applyFill="1" applyBorder="1" applyAlignment="1" applyProtection="1">
      <alignment/>
      <protection locked="0"/>
    </xf>
    <xf numFmtId="0" fontId="57" fillId="33" borderId="29" xfId="0" applyFont="1" applyFill="1" applyBorder="1" applyAlignment="1" applyProtection="1">
      <alignment horizontal="right" vertical="center"/>
      <protection locked="0"/>
    </xf>
    <xf numFmtId="0" fontId="57" fillId="33" borderId="24" xfId="0" applyFont="1" applyFill="1" applyBorder="1" applyAlignment="1" applyProtection="1">
      <alignment horizontal="right" vertical="center"/>
      <protection locked="0"/>
    </xf>
    <xf numFmtId="0" fontId="57" fillId="33" borderId="30" xfId="0" applyFont="1" applyFill="1" applyBorder="1" applyAlignment="1" applyProtection="1">
      <alignment horizontal="right"/>
      <protection locked="0"/>
    </xf>
    <xf numFmtId="1" fontId="57" fillId="33" borderId="31" xfId="0" applyNumberFormat="1" applyFont="1" applyFill="1" applyBorder="1" applyAlignment="1" applyProtection="1">
      <alignment horizontal="center"/>
      <protection/>
    </xf>
    <xf numFmtId="173" fontId="60" fillId="0" borderId="13" xfId="45" applyNumberFormat="1" applyFont="1" applyFill="1" applyBorder="1" applyAlignment="1" applyProtection="1">
      <alignment horizontal="center" vertical="center"/>
      <protection locked="0"/>
    </xf>
    <xf numFmtId="0" fontId="57" fillId="33" borderId="14" xfId="0" applyNumberFormat="1" applyFont="1" applyFill="1" applyBorder="1" applyAlignment="1" applyProtection="1">
      <alignment horizontal="center"/>
      <protection locked="0"/>
    </xf>
    <xf numFmtId="0" fontId="59" fillId="33" borderId="0" xfId="0" applyFont="1" applyFill="1" applyBorder="1" applyAlignment="1" applyProtection="1">
      <alignment/>
      <protection locked="0"/>
    </xf>
    <xf numFmtId="174" fontId="57" fillId="33" borderId="0" xfId="0" applyNumberFormat="1" applyFont="1" applyFill="1" applyBorder="1" applyAlignment="1" applyProtection="1">
      <alignment horizontal="center"/>
      <protection locked="0"/>
    </xf>
    <xf numFmtId="174" fontId="57" fillId="33" borderId="24" xfId="0" applyNumberFormat="1" applyFont="1" applyFill="1" applyBorder="1" applyAlignment="1" applyProtection="1">
      <alignment horizontal="center"/>
      <protection locked="0"/>
    </xf>
    <xf numFmtId="0" fontId="43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8" xfId="0" applyFont="1" applyFill="1" applyBorder="1" applyAlignment="1" applyProtection="1">
      <alignment/>
      <protection locked="0"/>
    </xf>
    <xf numFmtId="174" fontId="57" fillId="33" borderId="33" xfId="0" applyNumberFormat="1" applyFont="1" applyFill="1" applyBorder="1" applyAlignment="1" applyProtection="1">
      <alignment horizontal="center"/>
      <protection/>
    </xf>
    <xf numFmtId="174" fontId="57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  <xf numFmtId="0" fontId="61" fillId="33" borderId="14" xfId="0" applyNumberFormat="1" applyFont="1" applyFill="1" applyBorder="1" applyAlignment="1" applyProtection="1">
      <alignment horizontal="center"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57" fillId="33" borderId="0" xfId="0" applyFont="1" applyFill="1" applyBorder="1" applyAlignment="1" applyProtection="1">
      <alignment horizontal="center"/>
      <protection locked="0"/>
    </xf>
    <xf numFmtId="0" fontId="58" fillId="33" borderId="24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1" fontId="56" fillId="0" borderId="0" xfId="0" applyNumberFormat="1" applyFont="1" applyAlignment="1" applyProtection="1">
      <alignment/>
      <protection locked="0"/>
    </xf>
    <xf numFmtId="1" fontId="56" fillId="0" borderId="0" xfId="0" applyNumberFormat="1" applyFont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58" fillId="33" borderId="25" xfId="0" applyFont="1" applyFill="1" applyBorder="1" applyAlignment="1" applyProtection="1">
      <alignment/>
      <protection locked="0"/>
    </xf>
    <xf numFmtId="174" fontId="31" fillId="33" borderId="35" xfId="0" applyNumberFormat="1" applyFont="1" applyFill="1" applyBorder="1" applyAlignment="1" applyProtection="1">
      <alignment horizontal="center"/>
      <protection/>
    </xf>
    <xf numFmtId="0" fontId="31" fillId="0" borderId="10" xfId="0" applyFont="1" applyBorder="1" applyAlignment="1" applyProtection="1">
      <alignment horizontal="center"/>
      <protection locked="0"/>
    </xf>
    <xf numFmtId="0" fontId="31" fillId="0" borderId="11" xfId="0" applyFont="1" applyBorder="1" applyAlignment="1" applyProtection="1">
      <alignment/>
      <protection locked="0"/>
    </xf>
    <xf numFmtId="0" fontId="31" fillId="0" borderId="12" xfId="0" applyFont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 horizontal="left"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1" fillId="33" borderId="12" xfId="0" applyFont="1" applyFill="1" applyBorder="1" applyAlignment="1" applyProtection="1">
      <alignment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5" xfId="0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3"/>
  <sheetViews>
    <sheetView tabSelected="1" zoomScalePageLayoutView="0" workbookViewId="0" topLeftCell="B1">
      <selection activeCell="M22" sqref="M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5.0039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1789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106"/>
    </row>
    <row r="5" spans="2:12" ht="15.75">
      <c r="B5" s="78"/>
      <c r="C5" s="79"/>
      <c r="D5" s="80"/>
      <c r="E5" s="121">
        <f>VLOOKUP(D4,CLIENTES,4,FALSE)</f>
        <v>0</v>
      </c>
      <c r="F5" s="121"/>
      <c r="G5" s="121"/>
      <c r="H5" s="121"/>
      <c r="I5" s="121"/>
      <c r="J5" s="122"/>
      <c r="K5" s="20"/>
      <c r="L5" s="106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21">
        <f>VLOOKUP(D4,CLIENTES,5,FALSE)</f>
        <v>0</v>
      </c>
      <c r="G6" s="121"/>
      <c r="H6" s="121"/>
      <c r="I6" s="82" t="str">
        <f>VLOOKUP(D4,CLIENTES,11,FALSE)</f>
        <v>cristobal.ramos@artecola.cl</v>
      </c>
      <c r="J6" s="83"/>
      <c r="L6" s="106"/>
    </row>
    <row r="7" spans="2:12" ht="15.75">
      <c r="B7" s="78" t="s">
        <v>25</v>
      </c>
      <c r="C7" s="79"/>
      <c r="D7" s="81" t="str">
        <f>VLOOKUP(D4,CLIENTES,3,FALSE)</f>
        <v>QUIMICA</v>
      </c>
      <c r="E7" s="79" t="s">
        <v>8</v>
      </c>
      <c r="F7" s="121">
        <f>VLOOKUP(D4,CLIENTES,6,FALSE)</f>
        <v>0</v>
      </c>
      <c r="G7" s="121"/>
      <c r="H7" s="121"/>
      <c r="I7" s="79" t="s">
        <v>26</v>
      </c>
      <c r="J7" s="84" t="str">
        <f>VLOOKUP(D4,CLIENTES,8,FALSE)</f>
        <v>Cristobal Ramos</v>
      </c>
      <c r="L7" s="106"/>
    </row>
    <row r="8" spans="2:12" ht="15.75" thickBot="1">
      <c r="B8" s="119" t="s">
        <v>28</v>
      </c>
      <c r="C8" s="120"/>
      <c r="D8" s="81">
        <f>VLOOKUP(D4,CLIENTES,7,FALSE)</f>
        <v>0</v>
      </c>
      <c r="E8" s="79" t="s">
        <v>11</v>
      </c>
      <c r="F8" s="121">
        <f>VLOOKUP(D4,CLIENTES,12,FALSE)</f>
        <v>0</v>
      </c>
      <c r="G8" s="121"/>
      <c r="H8" s="121"/>
      <c r="I8" s="79" t="s">
        <v>14</v>
      </c>
      <c r="J8" s="85">
        <f ca="1">TODAY()</f>
        <v>41814</v>
      </c>
      <c r="K8" s="20"/>
      <c r="L8" s="20"/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13" t="s">
        <v>24</v>
      </c>
      <c r="D10" s="114"/>
      <c r="E10" s="115"/>
      <c r="F10" s="91" t="s">
        <v>0</v>
      </c>
      <c r="G10" s="92" t="s">
        <v>23</v>
      </c>
      <c r="H10" s="92" t="s">
        <v>15</v>
      </c>
      <c r="I10" s="93" t="s">
        <v>13</v>
      </c>
      <c r="J10" s="95" t="s">
        <v>2</v>
      </c>
      <c r="K10" s="24" t="s">
        <v>18</v>
      </c>
      <c r="L10" s="25"/>
      <c r="M10" s="8" t="s">
        <v>590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9" ht="15">
      <c r="B11" s="98">
        <v>1</v>
      </c>
      <c r="C11" s="116" t="s">
        <v>584</v>
      </c>
      <c r="D11" s="117"/>
      <c r="E11" s="118"/>
      <c r="F11" s="102">
        <v>6</v>
      </c>
      <c r="G11" s="72" t="s">
        <v>585</v>
      </c>
      <c r="H11" s="112">
        <f>+R11</f>
        <v>4267</v>
      </c>
      <c r="I11" s="96">
        <v>0</v>
      </c>
      <c r="J11" s="70">
        <f aca="true" t="shared" si="0" ref="J11:J16">+F11*H11*(1-I11/100)</f>
        <v>25602</v>
      </c>
      <c r="K11" s="28">
        <v>1</v>
      </c>
      <c r="L11" s="29">
        <v>2510</v>
      </c>
      <c r="M11" s="29"/>
      <c r="N11" s="107"/>
      <c r="O11" s="29"/>
      <c r="P11" s="30">
        <v>1.7</v>
      </c>
      <c r="Q11" s="108">
        <f>+L11</f>
        <v>2510</v>
      </c>
      <c r="R11" s="35">
        <f>+Q11*P11</f>
        <v>4267</v>
      </c>
      <c r="S11" s="66"/>
    </row>
    <row r="12" spans="2:19" ht="15">
      <c r="B12" s="109">
        <v>2</v>
      </c>
      <c r="C12" s="119" t="s">
        <v>586</v>
      </c>
      <c r="D12" s="123"/>
      <c r="E12" s="124"/>
      <c r="F12" s="103">
        <v>2</v>
      </c>
      <c r="G12" s="78" t="s">
        <v>23</v>
      </c>
      <c r="H12" s="110">
        <f>+R12</f>
        <v>9323.2</v>
      </c>
      <c r="I12" s="97"/>
      <c r="J12" s="70">
        <f t="shared" si="0"/>
        <v>18646.4</v>
      </c>
      <c r="K12" s="28">
        <v>2</v>
      </c>
      <c r="L12" s="29">
        <v>5827</v>
      </c>
      <c r="M12" s="29"/>
      <c r="N12" s="29"/>
      <c r="O12" s="29"/>
      <c r="P12" s="30">
        <v>1.6</v>
      </c>
      <c r="Q12" s="108">
        <f>+L12</f>
        <v>5827</v>
      </c>
      <c r="R12" s="35">
        <f>+Q12*P12</f>
        <v>9323.2</v>
      </c>
      <c r="S12" s="66"/>
    </row>
    <row r="13" spans="2:19" ht="15">
      <c r="B13" s="109">
        <v>3</v>
      </c>
      <c r="C13" s="119" t="s">
        <v>587</v>
      </c>
      <c r="D13" s="123"/>
      <c r="E13" s="124"/>
      <c r="F13" s="103">
        <v>3</v>
      </c>
      <c r="G13" s="78" t="s">
        <v>23</v>
      </c>
      <c r="H13" s="110">
        <f>+R13</f>
        <v>13468.800000000001</v>
      </c>
      <c r="I13" s="97"/>
      <c r="J13" s="70">
        <f t="shared" si="0"/>
        <v>40406.4</v>
      </c>
      <c r="K13" s="28">
        <v>3</v>
      </c>
      <c r="L13" s="29"/>
      <c r="M13" s="29">
        <v>8418</v>
      </c>
      <c r="N13" s="29">
        <v>25403</v>
      </c>
      <c r="O13" s="29"/>
      <c r="P13" s="30">
        <v>1.6</v>
      </c>
      <c r="Q13" s="31">
        <f>+M13</f>
        <v>8418</v>
      </c>
      <c r="R13" s="35">
        <f aca="true" t="shared" si="1" ref="R13:R28">Q13*P13</f>
        <v>13468.800000000001</v>
      </c>
      <c r="S13" s="67"/>
    </row>
    <row r="14" spans="2:18" ht="15">
      <c r="B14" s="61">
        <v>4</v>
      </c>
      <c r="C14" s="119" t="s">
        <v>588</v>
      </c>
      <c r="D14" s="123"/>
      <c r="E14" s="124"/>
      <c r="F14" s="103">
        <v>2</v>
      </c>
      <c r="G14" s="78" t="s">
        <v>23</v>
      </c>
      <c r="H14" s="110">
        <f>+R14</f>
        <v>3736</v>
      </c>
      <c r="I14" s="97"/>
      <c r="J14" s="70">
        <f t="shared" si="0"/>
        <v>7472</v>
      </c>
      <c r="K14" s="28">
        <v>4</v>
      </c>
      <c r="L14" s="29"/>
      <c r="M14" s="29">
        <v>2335</v>
      </c>
      <c r="N14" s="29">
        <v>5904</v>
      </c>
      <c r="O14" s="29"/>
      <c r="P14" s="30">
        <v>1.6</v>
      </c>
      <c r="Q14" s="31">
        <f>+M14</f>
        <v>2335</v>
      </c>
      <c r="R14" s="35">
        <f t="shared" si="1"/>
        <v>3736</v>
      </c>
    </row>
    <row r="15" spans="2:18" ht="15">
      <c r="B15" s="61">
        <v>5</v>
      </c>
      <c r="C15" s="119" t="s">
        <v>589</v>
      </c>
      <c r="D15" s="123"/>
      <c r="E15" s="124"/>
      <c r="F15" s="103">
        <v>10</v>
      </c>
      <c r="G15" s="78" t="s">
        <v>23</v>
      </c>
      <c r="H15" s="110">
        <f aca="true" t="shared" si="2" ref="H15:H27">+R15</f>
        <v>645</v>
      </c>
      <c r="I15" s="97"/>
      <c r="J15" s="70">
        <f t="shared" si="0"/>
        <v>6450</v>
      </c>
      <c r="K15" s="28">
        <v>5</v>
      </c>
      <c r="L15" s="29"/>
      <c r="M15" s="29">
        <v>430</v>
      </c>
      <c r="N15" s="29"/>
      <c r="O15" s="29"/>
      <c r="P15" s="30">
        <v>1.5</v>
      </c>
      <c r="Q15" s="31">
        <f>+M15</f>
        <v>430</v>
      </c>
      <c r="R15" s="35">
        <f t="shared" si="1"/>
        <v>645</v>
      </c>
    </row>
    <row r="16" spans="2:18" ht="15">
      <c r="B16" s="101">
        <v>6</v>
      </c>
      <c r="C16" s="119"/>
      <c r="D16" s="123"/>
      <c r="E16" s="124"/>
      <c r="F16" s="103"/>
      <c r="G16" s="78"/>
      <c r="H16" s="110">
        <f t="shared" si="2"/>
        <v>0</v>
      </c>
      <c r="I16" s="63"/>
      <c r="J16" s="70">
        <f t="shared" si="0"/>
        <v>0</v>
      </c>
      <c r="K16" s="28">
        <v>6</v>
      </c>
      <c r="L16" s="29"/>
      <c r="M16" s="29"/>
      <c r="N16" s="29"/>
      <c r="O16" s="29"/>
      <c r="P16" s="30">
        <v>1</v>
      </c>
      <c r="Q16" s="31">
        <f aca="true" t="shared" si="3" ref="Q13:Q19">L16</f>
        <v>0</v>
      </c>
      <c r="R16" s="35">
        <f t="shared" si="1"/>
        <v>0</v>
      </c>
    </row>
    <row r="17" spans="2:18" ht="15">
      <c r="B17" s="101">
        <v>7</v>
      </c>
      <c r="C17" s="119"/>
      <c r="D17" s="123"/>
      <c r="E17" s="124"/>
      <c r="F17" s="104"/>
      <c r="G17" s="37"/>
      <c r="H17" s="110">
        <f t="shared" si="2"/>
        <v>0</v>
      </c>
      <c r="I17" s="63"/>
      <c r="J17" s="70">
        <f aca="true" t="shared" si="4" ref="J17:J27">+F17*H17*(1-I17/100)</f>
        <v>0</v>
      </c>
      <c r="K17" s="28">
        <v>7</v>
      </c>
      <c r="L17" s="29"/>
      <c r="M17" s="29"/>
      <c r="N17" s="29"/>
      <c r="O17" s="29"/>
      <c r="P17" s="30">
        <v>1.6</v>
      </c>
      <c r="Q17" s="31">
        <f t="shared" si="3"/>
        <v>0</v>
      </c>
      <c r="R17" s="35">
        <f t="shared" si="1"/>
        <v>0</v>
      </c>
    </row>
    <row r="18" spans="2:18" ht="15">
      <c r="B18" s="101">
        <v>8</v>
      </c>
      <c r="C18" s="119"/>
      <c r="D18" s="123"/>
      <c r="E18" s="124"/>
      <c r="F18" s="103"/>
      <c r="G18" s="78"/>
      <c r="H18" s="110">
        <f t="shared" si="2"/>
        <v>0</v>
      </c>
      <c r="I18" s="63"/>
      <c r="J18" s="70">
        <f t="shared" si="4"/>
        <v>0</v>
      </c>
      <c r="K18" s="28">
        <v>8</v>
      </c>
      <c r="L18" s="29"/>
      <c r="M18" s="29"/>
      <c r="N18" s="29"/>
      <c r="O18" s="29"/>
      <c r="P18" s="30">
        <v>1.8</v>
      </c>
      <c r="Q18" s="31">
        <f t="shared" si="3"/>
        <v>0</v>
      </c>
      <c r="R18" s="35">
        <f t="shared" si="1"/>
        <v>0</v>
      </c>
    </row>
    <row r="19" spans="2:18" ht="15">
      <c r="B19" s="101">
        <v>9</v>
      </c>
      <c r="C19" s="94"/>
      <c r="D19" s="99"/>
      <c r="E19" s="100"/>
      <c r="F19" s="103"/>
      <c r="G19" s="78"/>
      <c r="H19" s="110">
        <f t="shared" si="2"/>
        <v>0</v>
      </c>
      <c r="I19" s="63"/>
      <c r="J19" s="70">
        <f t="shared" si="4"/>
        <v>0</v>
      </c>
      <c r="K19" s="28">
        <v>9</v>
      </c>
      <c r="L19" s="29"/>
      <c r="M19" s="29"/>
      <c r="N19" s="29"/>
      <c r="O19" s="29"/>
      <c r="P19" s="30">
        <v>2.5</v>
      </c>
      <c r="Q19" s="31">
        <f t="shared" si="3"/>
        <v>0</v>
      </c>
      <c r="R19" s="35">
        <f t="shared" si="1"/>
        <v>0</v>
      </c>
    </row>
    <row r="20" spans="2:18" ht="15">
      <c r="B20" s="101">
        <v>10</v>
      </c>
      <c r="C20" s="94"/>
      <c r="D20" s="99"/>
      <c r="E20" s="100"/>
      <c r="F20" s="103"/>
      <c r="G20" s="78"/>
      <c r="H20" s="110">
        <f t="shared" si="2"/>
        <v>0</v>
      </c>
      <c r="I20" s="63"/>
      <c r="J20" s="70">
        <f t="shared" si="4"/>
        <v>0</v>
      </c>
      <c r="K20" s="28">
        <v>10</v>
      </c>
      <c r="L20" s="29"/>
      <c r="M20" s="29"/>
      <c r="N20" s="29"/>
      <c r="O20" s="29"/>
      <c r="P20" s="30">
        <v>1.6</v>
      </c>
      <c r="Q20" s="31">
        <f>+O20</f>
        <v>0</v>
      </c>
      <c r="R20" s="35">
        <f t="shared" si="1"/>
        <v>0</v>
      </c>
    </row>
    <row r="21" spans="2:18" ht="15">
      <c r="B21" s="101">
        <v>11</v>
      </c>
      <c r="C21" s="94"/>
      <c r="D21" s="99"/>
      <c r="E21" s="100"/>
      <c r="F21" s="103"/>
      <c r="G21" s="78"/>
      <c r="H21" s="110">
        <f t="shared" si="2"/>
        <v>0</v>
      </c>
      <c r="I21" s="63"/>
      <c r="J21" s="70">
        <f t="shared" si="4"/>
        <v>0</v>
      </c>
      <c r="K21" s="28">
        <v>11</v>
      </c>
      <c r="L21" s="29"/>
      <c r="M21" s="29"/>
      <c r="O21" s="29"/>
      <c r="P21" s="30">
        <v>1.6</v>
      </c>
      <c r="Q21" s="31">
        <f>+N21</f>
        <v>0</v>
      </c>
      <c r="R21" s="35">
        <f t="shared" si="1"/>
        <v>0</v>
      </c>
    </row>
    <row r="22" spans="2:18" ht="15">
      <c r="B22" s="101">
        <v>12</v>
      </c>
      <c r="C22" s="94"/>
      <c r="D22" s="99"/>
      <c r="E22" s="100"/>
      <c r="F22" s="103"/>
      <c r="G22" s="78"/>
      <c r="H22" s="110">
        <f t="shared" si="2"/>
        <v>0</v>
      </c>
      <c r="I22" s="63"/>
      <c r="J22" s="70">
        <f t="shared" si="4"/>
        <v>0</v>
      </c>
      <c r="K22" s="28"/>
      <c r="L22" s="29"/>
      <c r="M22" s="29"/>
      <c r="N22" s="29"/>
      <c r="O22" s="29"/>
      <c r="P22" s="30">
        <v>1.6</v>
      </c>
      <c r="Q22" s="31">
        <f aca="true" t="shared" si="5" ref="Q22:Q27">+N22</f>
        <v>0</v>
      </c>
      <c r="R22" s="35">
        <f t="shared" si="1"/>
        <v>0</v>
      </c>
    </row>
    <row r="23" spans="2:18" ht="15">
      <c r="B23" s="101">
        <v>13</v>
      </c>
      <c r="C23" s="94"/>
      <c r="D23" s="99"/>
      <c r="E23" s="100"/>
      <c r="F23" s="103"/>
      <c r="G23" s="78"/>
      <c r="H23" s="110">
        <f t="shared" si="2"/>
        <v>0</v>
      </c>
      <c r="I23" s="63"/>
      <c r="J23" s="70">
        <f t="shared" si="4"/>
        <v>0</v>
      </c>
      <c r="K23" s="28"/>
      <c r="L23" s="29"/>
      <c r="M23" s="29"/>
      <c r="N23" s="29"/>
      <c r="O23" s="29"/>
      <c r="P23" s="30">
        <v>1.6</v>
      </c>
      <c r="Q23" s="31">
        <f t="shared" si="5"/>
        <v>0</v>
      </c>
      <c r="R23" s="35">
        <f t="shared" si="1"/>
        <v>0</v>
      </c>
    </row>
    <row r="24" spans="2:18" ht="15">
      <c r="B24" s="101">
        <v>14</v>
      </c>
      <c r="C24" s="94"/>
      <c r="D24" s="99"/>
      <c r="E24" s="100"/>
      <c r="F24" s="103"/>
      <c r="G24" s="78"/>
      <c r="H24" s="110">
        <f t="shared" si="2"/>
        <v>0</v>
      </c>
      <c r="I24" s="63"/>
      <c r="J24" s="70">
        <f t="shared" si="4"/>
        <v>0</v>
      </c>
      <c r="K24" s="28"/>
      <c r="L24" s="29"/>
      <c r="M24" s="29"/>
      <c r="N24" s="29"/>
      <c r="O24" s="29"/>
      <c r="P24" s="30">
        <v>1.6</v>
      </c>
      <c r="Q24" s="31">
        <f t="shared" si="5"/>
        <v>0</v>
      </c>
      <c r="R24" s="35">
        <f t="shared" si="1"/>
        <v>0</v>
      </c>
    </row>
    <row r="25" spans="2:18" ht="15">
      <c r="B25" s="101">
        <v>15</v>
      </c>
      <c r="C25" s="94"/>
      <c r="D25" s="99"/>
      <c r="E25" s="68"/>
      <c r="F25" s="104"/>
      <c r="G25" s="37"/>
      <c r="H25" s="110">
        <f t="shared" si="2"/>
        <v>0</v>
      </c>
      <c r="I25" s="63"/>
      <c r="J25" s="70">
        <f t="shared" si="4"/>
        <v>0</v>
      </c>
      <c r="K25" s="28"/>
      <c r="L25" s="29"/>
      <c r="M25" s="29"/>
      <c r="N25" s="29"/>
      <c r="O25" s="29"/>
      <c r="P25" s="30">
        <v>1</v>
      </c>
      <c r="Q25" s="31">
        <f t="shared" si="5"/>
        <v>0</v>
      </c>
      <c r="R25" s="35">
        <f t="shared" si="1"/>
        <v>0</v>
      </c>
    </row>
    <row r="26" spans="2:18" ht="15">
      <c r="B26" s="101">
        <v>16</v>
      </c>
      <c r="C26" s="94"/>
      <c r="D26" s="99"/>
      <c r="E26" s="68"/>
      <c r="F26" s="104"/>
      <c r="G26" s="37"/>
      <c r="H26" s="110">
        <f t="shared" si="2"/>
        <v>0</v>
      </c>
      <c r="I26" s="63"/>
      <c r="J26" s="70">
        <f t="shared" si="4"/>
        <v>0</v>
      </c>
      <c r="K26" s="28"/>
      <c r="L26" s="29"/>
      <c r="M26" s="29"/>
      <c r="N26" s="29"/>
      <c r="O26" s="29"/>
      <c r="P26" s="30">
        <v>1</v>
      </c>
      <c r="Q26" s="31">
        <f t="shared" si="5"/>
        <v>0</v>
      </c>
      <c r="R26" s="35">
        <f t="shared" si="1"/>
        <v>0</v>
      </c>
    </row>
    <row r="27" spans="2:18" ht="15">
      <c r="B27" s="101">
        <v>17</v>
      </c>
      <c r="C27" s="94"/>
      <c r="D27" s="99"/>
      <c r="E27" s="68"/>
      <c r="F27" s="104"/>
      <c r="G27" s="37"/>
      <c r="H27" s="110">
        <f t="shared" si="2"/>
        <v>0</v>
      </c>
      <c r="I27" s="63"/>
      <c r="J27" s="70">
        <f t="shared" si="4"/>
        <v>0</v>
      </c>
      <c r="K27" s="28"/>
      <c r="L27" s="29"/>
      <c r="M27" s="29"/>
      <c r="N27" s="29"/>
      <c r="O27" s="29"/>
      <c r="P27" s="30">
        <v>1</v>
      </c>
      <c r="Q27" s="31">
        <f t="shared" si="5"/>
        <v>0</v>
      </c>
      <c r="R27" s="35">
        <f t="shared" si="1"/>
        <v>0</v>
      </c>
    </row>
    <row r="28" spans="2:18" ht="15.75" thickBot="1">
      <c r="B28" s="61"/>
      <c r="C28" s="41"/>
      <c r="D28" s="42"/>
      <c r="E28" s="69"/>
      <c r="F28" s="105"/>
      <c r="G28" s="111"/>
      <c r="H28" s="71"/>
      <c r="I28" s="64"/>
      <c r="J28" s="71"/>
      <c r="K28" s="28"/>
      <c r="L28" s="29"/>
      <c r="M28" s="29"/>
      <c r="N28" s="29"/>
      <c r="O28" s="29"/>
      <c r="P28" s="32"/>
      <c r="Q28" s="33"/>
      <c r="R28" s="35">
        <f t="shared" si="1"/>
        <v>0</v>
      </c>
    </row>
    <row r="29" spans="2:10" ht="15">
      <c r="B29" s="43" t="s">
        <v>17</v>
      </c>
      <c r="C29" s="62"/>
      <c r="D29" s="38"/>
      <c r="E29" s="38"/>
      <c r="F29" s="52"/>
      <c r="G29" s="53" t="s">
        <v>3</v>
      </c>
      <c r="H29" s="45"/>
      <c r="I29" s="54"/>
      <c r="J29" s="51">
        <f>SUM(J11:J28)</f>
        <v>98576.8</v>
      </c>
    </row>
    <row r="30" spans="2:10" ht="15">
      <c r="B30" s="44"/>
      <c r="C30" s="45"/>
      <c r="D30" s="46"/>
      <c r="E30" s="38"/>
      <c r="F30" s="47"/>
      <c r="G30" s="48" t="s">
        <v>13</v>
      </c>
      <c r="H30" s="49"/>
      <c r="I30" s="50"/>
      <c r="J30" s="51">
        <f>J29*I30</f>
        <v>0</v>
      </c>
    </row>
    <row r="31" spans="2:10" ht="15">
      <c r="B31" s="37"/>
      <c r="C31" s="38"/>
      <c r="D31" s="38"/>
      <c r="E31" s="38"/>
      <c r="F31" s="52"/>
      <c r="G31" s="53" t="s">
        <v>4</v>
      </c>
      <c r="H31" s="45"/>
      <c r="I31" s="54"/>
      <c r="J31" s="51">
        <f>J29-J30</f>
        <v>98576.8</v>
      </c>
    </row>
    <row r="32" spans="2:10" ht="15">
      <c r="B32" s="37"/>
      <c r="C32" s="38"/>
      <c r="D32" s="38"/>
      <c r="E32" s="38"/>
      <c r="F32" s="47"/>
      <c r="G32" s="48">
        <v>0.19</v>
      </c>
      <c r="H32" s="49"/>
      <c r="I32" s="50">
        <v>0.19</v>
      </c>
      <c r="J32" s="51">
        <f>J31*I32</f>
        <v>18729.592</v>
      </c>
    </row>
    <row r="33" spans="2:10" ht="15.75" thickBot="1">
      <c r="B33" s="39"/>
      <c r="C33" s="40"/>
      <c r="D33" s="40"/>
      <c r="E33" s="40"/>
      <c r="F33" s="55"/>
      <c r="G33" s="56" t="s">
        <v>2</v>
      </c>
      <c r="H33" s="57"/>
      <c r="I33" s="58"/>
      <c r="J33" s="59">
        <f>J31+J32</f>
        <v>117306.392</v>
      </c>
    </row>
  </sheetData>
  <sheetProtection formatCells="0"/>
  <mergeCells count="14">
    <mergeCell ref="C18:E18"/>
    <mergeCell ref="C12:E12"/>
    <mergeCell ref="C13:E13"/>
    <mergeCell ref="C14:E14"/>
    <mergeCell ref="C15:E15"/>
    <mergeCell ref="C16:E16"/>
    <mergeCell ref="C17:E17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2014-05-30T16:29:15Z</cp:lastPrinted>
  <dcterms:created xsi:type="dcterms:W3CDTF">2013-07-12T05:01:37Z</dcterms:created>
  <dcterms:modified xsi:type="dcterms:W3CDTF">2014-06-24T21:43:53Z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