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<sst xmlns="http://schemas.openxmlformats.org/spreadsheetml/2006/main" count="814" uniqueCount="585">
  <si>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</si>
  <si>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</si>
  <si>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</si>
  <si>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</si>
  <si>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</si>
  <si>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</si>
  <si>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</si>
  <si>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</si>
  <si>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</si>
  <si>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</si>
  <si>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</si>
  <si>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</si>
  <si>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</si>
  <si>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</si>
  <si>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</si>
  <si>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</si>
  <si>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</si>
  <si>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</si>
  <si>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</si>
  <si>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</si>
  <si>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</si>
  <si>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</si>
  <si>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</si>
  <si>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</si>
  <si>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</si>
  <si>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</si>
  <si>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</si>
  <si>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</si>
  <si>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</si>
  <si>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</si>
  <si>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</si>
  <si>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</si>
  <si>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</si>
  <si>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</si>
  <si>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</si>
  <si>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</si>
  <si>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</si>
  <si>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</si>
  <si>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</si>
  <si>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</si>
  <si>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</si>
  <si>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</si>
  <si>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</si>
  <si>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</si>
  <si>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</si>
  <si>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</si>
  <si>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</si>
  <si>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</si>
  <si>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</si>
  <si>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</si>
  <si>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</si>
  <si>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</si>
  <si>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</si>
  <si>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</si>
  <si>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</si>
  <si>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</si>
  <si>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</si>
  <si>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</si>
  <si>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</si>
  <si>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</si>
  <si>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</si>
  <si>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</si>
  <si>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</si>
  <si>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</si>
  <si>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</si>
  <si>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</si>
  <si>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</si>
  <si>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</si>
  <si>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</si>
  <si>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</si>
  <si>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</si>
  <si>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</si>
  <si>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</si>
  <si>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</si>
  <si>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</si>
  <si>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</si>
  <si>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</si>
  <si>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</si>
  <si>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</si>
  <si>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</si>
  <si>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</si>
  <si>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</si>
  <si>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</si>
  <si>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</si>
  <si>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</si>
  <si>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</si>
  <si>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</si>
  <si>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</si>
  <si>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</si>
  <si>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</si>
  <si>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</si>
  <si>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</si>
  <si>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</si>
  <si>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</si>
  <si>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</si>
  <si>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</si>
  <si>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</si>
  <si>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</si>
  <si>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</si>
  <si>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</si>
  <si>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</si>
  <si>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</si>
  <si>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</si>
  <si>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</si>
  <si>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</si>
  <si>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</si>
  <si>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</si>
  <si>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</si>
  <si>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</si>
  <si>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</si>
  <si>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</si>
  <si>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</si>
  <si>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</si>
  <si>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</si>
  <si>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</si>
  <si>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</si>
  <si>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</si>
  <si>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</si>
  <si>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</si>
  <si>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</si>
  <si>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</si>
  <si>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</si>
  <si>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</si>
  <si>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</si>
  <si>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</si>
  <si>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</si>
  <si>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</si>
  <si>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</si>
  <si>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</si>
  <si>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</si>
  <si>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</si>
  <si>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</si>
  <si>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</si>
  <si>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</si>
  <si>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</si>
  <si>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</si>
  <si>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</si>
  <si>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</si>
  <si>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</si>
  <si>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</si>
  <si>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</si>
  <si>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</si>
  <si>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</si>
  <si>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</si>
  <si>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</si>
  <si>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</si>
  <si>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</si>
  <si>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</si>
  <si>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</si>
  <si>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</si>
  <si>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</si>
  <si>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</si>
  <si>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</si>
  <si>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</si>
  <si>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</si>
  <si>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</si>
  <si>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</si>
  <si>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</si>
  <si>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</si>
  <si>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</si>
  <si>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</si>
  <si>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</si>
  <si>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</si>
  <si>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</si>
  <si>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</si>
  <si>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</si>
  <si>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</si>
  <si>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</si>
  <si>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</si>
  <si>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</si>
  <si>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</si>
  <si>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</si>
  <si>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</si>
  <si>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</si>
  <si>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</si>
  <si>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</si>
  <si>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</si>
  <si>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</si>
  <si>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</si>
  <si>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</si>
  <si>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</si>
  <si>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</si>
  <si>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</si>
  <si>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</si>
  <si>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</si>
  <si>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</si>
  <si>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</si>
  <si>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</si>
  <si>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</si>
  <si>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</si>
  <si>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</si>
  <si>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</si>
  <si>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</si>
  <si>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</si>
  <si>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</si>
  <si>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</si>
  <si>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</si>
  <si>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</si>
  <si>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</si>
  <si>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</si>
  <si>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</si>
  <si>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</si>
  <si>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</si>
  <si>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</si>
  <si>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</si>
  <si>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</si>
  <si>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</si>
  <si>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</si>
  <si>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</si>
  <si>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</si>
  <si>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</si>
  <si>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</si>
  <si>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</si>
  <si>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</si>
  <si>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</si>
  <si>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</si>
  <si>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</si>
  <si>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</si>
  <si>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</si>
  <si>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</si>
  <si>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</si>
  <si>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</si>
  <si>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</si>
  <si>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</si>
  <si>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</si>
  <si>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</si>
  <si>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</si>
  <si>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</si>
  <si>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</si>
  <si>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</si>
  <si>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</si>
  <si>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</si>
  <si>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</si>
  <si>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</si>
  <si>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</si>
  <si>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</si>
  <si>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</si>
  <si>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</si>
  <si>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</si>
  <si>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</si>
  <si>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</si>
  <si>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</si>
  <si>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</si>
  <si>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</si>
  <si>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</si>
  <si>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</si>
  <si>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</si>
  <si>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</si>
  <si>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</si>
  <si>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</si>
  <si>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</si>
  <si>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</si>
  <si>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</si>
  <si>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</si>
  <si>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</si>
  <si>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</si>
  <si>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</si>
  <si>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</si>
  <si>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</si>
  <si>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</si>
  <si>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</si>
  <si>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</si>
  <si>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</si>
  <si>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</si>
  <si>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</si>
  <si>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</si>
  <si>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</si>
  <si>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</si>
  <si>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</si>
  <si>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</si>
  <si>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</si>
  <si>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</si>
  <si>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</si>
  <si>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</si>
  <si>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</si>
  <si>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</si>
  <si>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</si>
  <si>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</si>
  <si>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</si>
  <si>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</si>
  <si>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</si>
  <si>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</si>
  <si>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</si>
  <si>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</si>
  <si>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</si>
  <si>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</si>
  <si>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</si>
  <si>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</si>
  <si>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</si>
  <si>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</si>
  <si>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</si>
  <si>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</si>
  <si>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</si>
  <si>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</si>
  <si>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</si>
  <si>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</si>
  <si>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</si>
  <si>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</si>
  <si>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</si>
  <si>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</si>
  <si>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</si>
  <si>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</si>
  <si>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</si>
  <si>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</si>
  <si>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</si>
  <si>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</si>
  <si>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</si>
  <si>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</si>
  <si>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</si>
  <si>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</si>
  <si>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</si>
  <si>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</si>
  <si>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</si>
  <si>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</si>
  <si>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</si>
  <si>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</si>
  <si>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</si>
  <si>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</si>
  <si>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</si>
  <si>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</si>
  <si>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</si>
  <si>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</si>
  <si>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</si>
  <si>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</si>
  <si>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</si>
  <si>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</si>
  <si>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</si>
  <si>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</si>
  <si>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</si>
  <si>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</si>
  <si>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</si>
  <si>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</si>
  <si>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</si>
  <si>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</si>
  <si>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</si>
  <si>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</si>
  <si>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</si>
  <si>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</si>
  <si>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</si>
  <si>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</si>
  <si>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</si>
  <si>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</si>
  <si>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</si>
  <si>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</si>
  <si>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</si>
  <si>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</si>
  <si>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</si>
  <si>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</si>
  <si>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</si>
  <si>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</si>
  <si>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</si>
  <si>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</si>
  <si>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</si>
  <si>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</si>
  <si>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</si>
  <si>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</si>
  <si>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</si>
  <si>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</si>
  <si>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</si>
  <si>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</si>
  <si>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</si>
  <si>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</si>
  <si>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</si>
  <si>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</si>
  <si>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</si>
  <si>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</si>
  <si>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</si>
  <si>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</si>
  <si>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</si>
  <si>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</si>
  <si>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</si>
  <si>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</si>
  <si>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</si>
  <si>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</si>
  <si>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</si>
  <si>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</si>
  <si>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</si>
  <si>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</si>
  <si>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</si>
  <si>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</si>
  <si>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</si>
  <si>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</si>
  <si>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</si>
  <si>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</si>
  <si>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</si>
  <si>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</si>
  <si>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</si>
  <si>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</si>
  <si>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</si>
  <si>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</si>
  <si>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</si>
  <si>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</si>
  <si>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</si>
  <si>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</si>
  <si>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</si>
  <si>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</si>
  <si>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</si>
  <si>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</si>
  <si>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</si>
  <si>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</si>
  <si>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</si>
  <si>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</si>
  <si>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</si>
  <si>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</si>
  <si>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</si>
  <si>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</si>
  <si>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</si>
  <si>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</si>
  <si>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</si>
  <si>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</si>
  <si>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</si>
  <si>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</si>
  <si>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</si>
  <si>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</si>
  <si>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</si>
  <si>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</si>
  <si>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</si>
  <si>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</si>
  <si>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</si>
  <si>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</si>
  <si>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</si>
  <si>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</si>
  <si>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</si>
  <si>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</si>
  <si>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</si>
  <si>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</si>
  <si>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</si>
  <si>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</si>
  <si>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</si>
  <si>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</si>
  <si>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</si>
  <si>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</si>
  <si>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</si>
  <si>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</si>
  <si>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</si>
  <si>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</si>
  <si>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</si>
  <si>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</si>
  <si>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</si>
  <si>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</si>
  <si>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</si>
  <si>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</si>
  <si>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</si>
  <si>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</si>
  <si>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</si>
  <si>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</si>
  <si>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</si>
  <si>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</si>
  <si>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</si>
  <si>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</si>
  <si>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</si>
  <si>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</si>
  <si>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</si>
  <si>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</si>
  <si>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</si>
  <si>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</si>
  <si>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</si>
  <si>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</si>
  <si>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</si>
  <si>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</si>
  <si>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</si>
  <si>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</si>
  <si>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</si>
  <si>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</si>
  <si>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</si>
  <si>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</si>
  <si>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</si>
  <si>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</si>
  <si>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</si>
  <si>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</si>
  <si>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</si>
  <si>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</si>
  <si>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</si>
  <si>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</si>
  <si>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</si>
  <si>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</si>
  <si>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</si>
  <si>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</si>
  <si>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</si>
  <si>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</si>
  <si>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</si>
  <si>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</si>
  <si>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</si>
  <si>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</si>
  <si>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</si>
  <si>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</si>
  <si>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</si>
  <si>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</si>
  <si>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</si>
  <si>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</si>
  <si>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</si>
  <si>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</si>
  <si>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</si>
  <si>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</si>
  <si>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</si>
  <si>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</si>
  <si>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</si>
  <si>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</si>
  <si>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</si>
  <si>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</si>
  <si>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</si>
  <si>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</si>
  <si>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</si>
  <si>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</si>
  <si>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</si>
  <si>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</si>
  <si>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</si>
  <si>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</si>
  <si>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</si>
  <si>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</si>
  <si>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</si>
  <si>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</si>
  <si>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</si>
  <si>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</si>
  <si>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</si>
  <si>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</si>
  <si>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</si>
  <si>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</si>
  <si>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</si>
  <si>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</si>
  <si>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</si>
  <si>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</si>
  <si>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</si>
  <si>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</si>
  <si>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</si>
  <si>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</si>
  <si>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</si>
  <si>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</si>
  <si>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</si>
  <si>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</si>
  <si>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</si>
  <si>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</si>
  <si>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</si>
  <si>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</si>
  <si>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</si>
  <si>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</si>
  <si>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</si>
  <si>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</si>
  <si>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</si>
  <si>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</si>
  <si>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</si>
  <si>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</si>
  <si>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</si>
  <si>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</si>
  <si>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</si>
  <si>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</si>
  <si>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</si>
  <si>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</si>
  <si>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</si>
  <si>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</si>
  <si>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</si>
  <si>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</si>
  <si>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</si>
  <si>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</si>
  <si>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</si>
  <si>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</si>
  <si>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</si>
  <si>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</si>
  <si>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</si>
  <si>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</si>
  <si>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</si>
  <si>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</si>
  <si>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</si>
  <si>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</si>
  <si>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</si>
  <si>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</si>
  <si>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</si>
  <si>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</si>
  <si>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</si>
  <si>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</si>
  <si>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</si>
  <si>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</si>
  <si>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</si>
  <si>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</si>
  <si>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</si>
  <si>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</si>
  <si>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</si>
  <si>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</si>
  <si>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</si>
  <si>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</si>
  <si>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</si>
  <si>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</si>
  <si>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</si>
  <si>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</si>
  <si>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MANO GLICERINA POSTERIOR 2.1/2-1/4 NPT 1000 PSI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</si>
</sst>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164" fontId="52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1" fillId="33" borderId="27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 horizontal="center"/>
      <protection locked="0"/>
    </xf>
    <xf numFmtId="0" fontId="53" fillId="33" borderId="32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/>
      <protection locked="0"/>
    </xf>
    <xf numFmtId="166" fontId="26" fillId="0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3" fontId="50" fillId="0" borderId="21" xfId="0" applyNumberFormat="1" applyFont="1" applyBorder="1" applyAlignment="1" applyProtection="1">
      <alignment/>
      <protection locked="0"/>
    </xf>
    <xf numFmtId="3" fontId="50" fillId="0" borderId="0" xfId="0" applyNumberFormat="1" applyFont="1" applyBorder="1" applyAlignment="1" applyProtection="1">
      <alignment/>
      <protection locked="0"/>
    </xf>
    <xf numFmtId="0" fontId="55" fillId="33" borderId="32" xfId="0" applyNumberFormat="1" applyFont="1" applyFill="1" applyBorder="1" applyAlignment="1" applyProtection="1">
      <alignment horizontal="center"/>
      <protection locked="0"/>
    </xf>
    <xf numFmtId="0" fontId="51" fillId="33" borderId="27" xfId="0" applyFont="1" applyFill="1" applyBorder="1" applyAlignment="1" applyProtection="1">
      <alignment horizontal="center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center"/>
      <protection locked="0"/>
    </xf>
    <xf numFmtId="0" fontId="51" fillId="33" borderId="32" xfId="0" applyFont="1" applyFill="1" applyBorder="1" applyAlignment="1" applyProtection="1">
      <alignment/>
      <protection locked="0"/>
    </xf>
    <xf numFmtId="0" fontId="51" fillId="0" borderId="39" xfId="0" applyFont="1" applyBorder="1" applyAlignment="1" applyProtection="1">
      <alignment horizontal="center"/>
      <protection locked="0"/>
    </xf>
    <xf numFmtId="0" fontId="51" fillId="0" borderId="40" xfId="0" applyFont="1" applyBorder="1" applyAlignment="1" applyProtection="1">
      <alignment/>
      <protection locked="0"/>
    </xf>
    <xf numFmtId="0" fontId="51" fillId="0" borderId="41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1738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2" t="s">
        <v>582</v>
      </c>
      <c r="E4" s="93" t="s">
        <v>12</v>
      </c>
      <c r="F4" s="94"/>
      <c r="G4" s="94"/>
      <c r="H4" s="95"/>
      <c r="I4" s="93" t="s">
        <v>9</v>
      </c>
      <c r="J4" s="96">
        <f>VLOOKUP(D4,CLIENTES,10,FALSE)</f>
        <v>0</v>
      </c>
      <c r="K4" s="20"/>
    </row>
    <row r="5" spans="2:11" ht="15">
      <c r="B5" s="39"/>
      <c r="C5" s="40"/>
      <c r="D5" s="97"/>
      <c r="E5" s="122" t="str">
        <f>VLOOKUP(D4,CLIENTES,4,FALSE)</f>
        <v>CAMINO A MELIPÍLLA N°13320</v>
      </c>
      <c r="F5" s="122"/>
      <c r="G5" s="122"/>
      <c r="H5" s="122"/>
      <c r="I5" s="122"/>
      <c r="J5" s="123"/>
      <c r="K5" s="20"/>
    </row>
    <row r="6" spans="2:10" ht="17.25" customHeight="1">
      <c r="B6" s="39" t="s">
        <v>27</v>
      </c>
      <c r="C6" s="40"/>
      <c r="D6" s="98" t="str">
        <f>VLOOKUP(D4,CLIENTES,2,FALSE)</f>
        <v>EDELPA</v>
      </c>
      <c r="E6" s="99" t="s">
        <v>7</v>
      </c>
      <c r="F6" s="122" t="str">
        <f>VLOOKUP(D4,CLIENTES,5,FALSE)</f>
        <v>CERRILLOS</v>
      </c>
      <c r="G6" s="122"/>
      <c r="H6" s="122"/>
      <c r="I6" s="100">
        <f>VLOOKUP(D4,CLIENTES,11,FALSE)</f>
        <v>0</v>
      </c>
      <c r="J6" s="101"/>
    </row>
    <row r="7" spans="2:10" ht="15">
      <c r="B7" s="39" t="s">
        <v>25</v>
      </c>
      <c r="C7" s="40"/>
      <c r="D7" s="98">
        <f>VLOOKUP(D4,CLIENTES,3,FALSE)</f>
        <v>0</v>
      </c>
      <c r="E7" s="99" t="s">
        <v>8</v>
      </c>
      <c r="F7" s="122" t="str">
        <f>VLOOKUP(D4,CLIENTES,6,FALSE)</f>
        <v>STGO</v>
      </c>
      <c r="G7" s="122"/>
      <c r="H7" s="122"/>
      <c r="I7" s="99" t="s">
        <v>26</v>
      </c>
      <c r="J7" s="102" t="str">
        <f>VLOOKUP(D4,CLIENTES,8,FALSE)</f>
        <v>David Sepúlveda E</v>
      </c>
    </row>
    <row r="8" spans="2:12" ht="15.75" thickBot="1">
      <c r="B8" s="120" t="s">
        <v>28</v>
      </c>
      <c r="C8" s="121"/>
      <c r="D8" s="98">
        <f>VLOOKUP(D4,CLIENTES,7,FALSE)</f>
        <v>0</v>
      </c>
      <c r="E8" s="99" t="s">
        <v>11</v>
      </c>
      <c r="F8" s="122">
        <f>VLOOKUP(D4,CLIENTES,12,FALSE)</f>
        <v>0</v>
      </c>
      <c r="G8" s="122"/>
      <c r="H8" s="122"/>
      <c r="I8" s="99" t="s">
        <v>14</v>
      </c>
      <c r="J8" s="103">
        <f ca="1">TODAY()</f>
        <v>41792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4" t="s">
        <v>24</v>
      </c>
      <c r="D10" s="115"/>
      <c r="E10" s="116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0">
        <v>1</v>
      </c>
      <c r="C11" s="117" t="s">
        <v>584</v>
      </c>
      <c r="D11" s="118"/>
      <c r="E11" s="119"/>
      <c r="F11" s="107">
        <v>2</v>
      </c>
      <c r="G11" s="108" t="s">
        <v>23</v>
      </c>
      <c r="H11" s="83">
        <f>+R11</f>
        <v>8288</v>
      </c>
      <c r="I11" s="84">
        <v>10</v>
      </c>
      <c r="J11" s="85">
        <f aca="true" t="shared" si="0" ref="J11:J28">F11*H11*(1-I11/100)</f>
        <v>14918.4</v>
      </c>
      <c r="K11" s="28">
        <v>1</v>
      </c>
      <c r="L11" s="29">
        <v>5180</v>
      </c>
      <c r="M11" s="104"/>
      <c r="N11" s="29"/>
      <c r="O11" s="29"/>
      <c r="P11" s="30">
        <v>1.6</v>
      </c>
      <c r="Q11" s="105">
        <f>+L11</f>
        <v>5180</v>
      </c>
      <c r="R11" s="35">
        <f>Q11*P11</f>
        <v>8288</v>
      </c>
    </row>
    <row r="12" spans="2:18" ht="15">
      <c r="B12" s="106">
        <v>2</v>
      </c>
      <c r="C12" s="109"/>
      <c r="D12" s="110"/>
      <c r="E12" s="111"/>
      <c r="F12" s="112"/>
      <c r="G12" s="113"/>
      <c r="H12" s="86"/>
      <c r="I12" s="87"/>
      <c r="J12" s="88">
        <f t="shared" si="0"/>
        <v>0</v>
      </c>
      <c r="K12" s="28">
        <v>2</v>
      </c>
      <c r="L12" s="29"/>
      <c r="M12" s="104"/>
      <c r="N12" s="29"/>
      <c r="O12" s="29"/>
      <c r="P12" s="30">
        <v>1.5</v>
      </c>
      <c r="Q12" s="105">
        <f>+M12</f>
        <v>0</v>
      </c>
      <c r="R12" s="35">
        <f aca="true" t="shared" si="1" ref="R12:R28">Q12*P12</f>
        <v>0</v>
      </c>
    </row>
    <row r="13" spans="2:18" ht="15">
      <c r="B13" s="106">
        <v>3</v>
      </c>
      <c r="C13" s="109"/>
      <c r="D13" s="110"/>
      <c r="E13" s="111"/>
      <c r="F13" s="112"/>
      <c r="G13" s="113"/>
      <c r="H13" s="86"/>
      <c r="I13" s="87"/>
      <c r="J13" s="88">
        <f t="shared" si="0"/>
        <v>0</v>
      </c>
      <c r="K13" s="28">
        <v>3</v>
      </c>
      <c r="L13" s="29"/>
      <c r="M13" s="104"/>
      <c r="N13" s="29"/>
      <c r="O13" s="29"/>
      <c r="P13" s="30"/>
      <c r="Q13" s="31">
        <f>L13</f>
        <v>0</v>
      </c>
      <c r="R13" s="35">
        <f t="shared" si="1"/>
        <v>0</v>
      </c>
    </row>
    <row r="14" spans="2:18" ht="15">
      <c r="B14" s="106">
        <v>4</v>
      </c>
      <c r="C14" s="109"/>
      <c r="D14" s="110"/>
      <c r="E14" s="111"/>
      <c r="F14" s="112"/>
      <c r="G14" s="113"/>
      <c r="H14" s="86"/>
      <c r="I14" s="87"/>
      <c r="J14" s="88">
        <f t="shared" si="0"/>
        <v>0</v>
      </c>
      <c r="K14" s="28">
        <v>4</v>
      </c>
      <c r="L14" s="29"/>
      <c r="M14" s="104"/>
      <c r="N14" s="29"/>
      <c r="O14" s="29"/>
      <c r="P14" s="30"/>
      <c r="Q14" s="31">
        <f>L14</f>
        <v>0</v>
      </c>
      <c r="R14" s="35">
        <f t="shared" si="1"/>
        <v>0</v>
      </c>
    </row>
    <row r="15" spans="2:18" ht="15">
      <c r="B15" s="106">
        <v>5</v>
      </c>
      <c r="C15" s="51"/>
      <c r="D15" s="52"/>
      <c r="E15" s="53"/>
      <c r="F15" s="54"/>
      <c r="G15" s="55"/>
      <c r="H15" s="86"/>
      <c r="I15" s="87"/>
      <c r="J15" s="88">
        <f t="shared" si="0"/>
        <v>0</v>
      </c>
      <c r="K15" s="28">
        <v>5</v>
      </c>
      <c r="L15" s="29"/>
      <c r="M15" s="104"/>
      <c r="N15" s="29"/>
      <c r="O15" s="29"/>
      <c r="P15" s="30"/>
      <c r="Q15" s="31">
        <f>L15</f>
        <v>0</v>
      </c>
      <c r="R15" s="35">
        <f t="shared" si="1"/>
        <v>0</v>
      </c>
    </row>
    <row r="16" spans="2:18" ht="15">
      <c r="B16" s="106">
        <v>6</v>
      </c>
      <c r="C16" s="51"/>
      <c r="D16" s="52"/>
      <c r="E16" s="53"/>
      <c r="F16" s="54"/>
      <c r="G16" s="55"/>
      <c r="H16" s="86">
        <f aca="true" t="shared" si="2" ref="H16:H28">VLOOKUP(B16,COTIZADO,8,FALSE)</f>
        <v>0</v>
      </c>
      <c r="I16" s="87"/>
      <c r="J16" s="88">
        <f t="shared" si="0"/>
        <v>0</v>
      </c>
      <c r="K16" s="28">
        <v>6</v>
      </c>
      <c r="L16" s="29"/>
      <c r="M16" s="29"/>
      <c r="N16" s="29"/>
      <c r="O16" s="29"/>
      <c r="P16" s="30"/>
      <c r="Q16" s="31"/>
      <c r="R16" s="35">
        <f t="shared" si="1"/>
        <v>0</v>
      </c>
    </row>
    <row r="17" spans="2:18" ht="15">
      <c r="B17" s="106">
        <v>7</v>
      </c>
      <c r="C17" s="51"/>
      <c r="D17" s="52"/>
      <c r="E17" s="53"/>
      <c r="F17" s="54"/>
      <c r="G17" s="55"/>
      <c r="H17" s="86">
        <f t="shared" si="2"/>
        <v>0</v>
      </c>
      <c r="I17" s="87">
        <v>0</v>
      </c>
      <c r="J17" s="88">
        <f t="shared" si="0"/>
        <v>0</v>
      </c>
      <c r="K17" s="28">
        <v>7</v>
      </c>
      <c r="L17" s="29"/>
      <c r="M17" s="29"/>
      <c r="N17" s="29"/>
      <c r="O17" s="29"/>
      <c r="P17" s="30"/>
      <c r="Q17" s="31"/>
      <c r="R17" s="35">
        <f t="shared" si="1"/>
        <v>0</v>
      </c>
    </row>
    <row r="18" spans="2:18" ht="15">
      <c r="B18" s="106">
        <v>8</v>
      </c>
      <c r="C18" s="51"/>
      <c r="D18" s="52"/>
      <c r="E18" s="53"/>
      <c r="F18" s="54"/>
      <c r="G18" s="55"/>
      <c r="H18" s="86">
        <f t="shared" si="2"/>
        <v>0</v>
      </c>
      <c r="I18" s="87">
        <v>0</v>
      </c>
      <c r="J18" s="8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6">
        <v>9</v>
      </c>
      <c r="C19" s="51"/>
      <c r="D19" s="52"/>
      <c r="E19" s="53"/>
      <c r="F19" s="54"/>
      <c r="G19" s="55"/>
      <c r="H19" s="86">
        <f t="shared" si="2"/>
        <v>0</v>
      </c>
      <c r="I19" s="87">
        <v>0</v>
      </c>
      <c r="J19" s="8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6">
        <v>10</v>
      </c>
      <c r="C20" s="51"/>
      <c r="D20" s="52"/>
      <c r="E20" s="53"/>
      <c r="F20" s="54"/>
      <c r="G20" s="55"/>
      <c r="H20" s="86">
        <f t="shared" si="2"/>
        <v>0</v>
      </c>
      <c r="I20" s="87">
        <v>0</v>
      </c>
      <c r="J20" s="8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6">
        <v>11</v>
      </c>
      <c r="C21" s="51"/>
      <c r="D21" s="52"/>
      <c r="E21" s="53"/>
      <c r="F21" s="54"/>
      <c r="G21" s="55"/>
      <c r="H21" s="86">
        <f t="shared" si="2"/>
        <v>0</v>
      </c>
      <c r="I21" s="87">
        <v>0</v>
      </c>
      <c r="J21" s="8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6">
        <v>12</v>
      </c>
      <c r="C22" s="51"/>
      <c r="D22" s="52"/>
      <c r="E22" s="53"/>
      <c r="F22" s="54"/>
      <c r="G22" s="55"/>
      <c r="H22" s="86">
        <f t="shared" si="2"/>
        <v>0</v>
      </c>
      <c r="I22" s="87">
        <v>0</v>
      </c>
      <c r="J22" s="8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6">
        <v>13</v>
      </c>
      <c r="C23" s="51"/>
      <c r="D23" s="52"/>
      <c r="E23" s="53"/>
      <c r="F23" s="54"/>
      <c r="G23" s="55"/>
      <c r="H23" s="86">
        <f t="shared" si="2"/>
        <v>0</v>
      </c>
      <c r="I23" s="87">
        <v>0</v>
      </c>
      <c r="J23" s="8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6">
        <v>14</v>
      </c>
      <c r="C24" s="51"/>
      <c r="D24" s="52"/>
      <c r="E24" s="53"/>
      <c r="F24" s="54"/>
      <c r="G24" s="55"/>
      <c r="H24" s="86">
        <f t="shared" si="2"/>
        <v>0</v>
      </c>
      <c r="I24" s="87">
        <v>0</v>
      </c>
      <c r="J24" s="8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6">
        <v>15</v>
      </c>
      <c r="C25" s="51"/>
      <c r="D25" s="52"/>
      <c r="E25" s="53"/>
      <c r="F25" s="54"/>
      <c r="G25" s="55"/>
      <c r="H25" s="86">
        <f t="shared" si="2"/>
        <v>0</v>
      </c>
      <c r="I25" s="87">
        <v>0</v>
      </c>
      <c r="J25" s="8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6">
        <v>16</v>
      </c>
      <c r="C26" s="51"/>
      <c r="D26" s="52"/>
      <c r="E26" s="53"/>
      <c r="F26" s="54"/>
      <c r="G26" s="55"/>
      <c r="H26" s="86">
        <f t="shared" si="2"/>
        <v>0</v>
      </c>
      <c r="I26" s="87">
        <v>0</v>
      </c>
      <c r="J26" s="8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6">
        <v>17</v>
      </c>
      <c r="C27" s="51"/>
      <c r="D27" s="52"/>
      <c r="E27" s="53"/>
      <c r="F27" s="54"/>
      <c r="G27" s="55"/>
      <c r="H27" s="86">
        <f t="shared" si="2"/>
        <v>0</v>
      </c>
      <c r="I27" s="87">
        <v>0</v>
      </c>
      <c r="J27" s="8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6">
        <v>18</v>
      </c>
      <c r="C28" s="56"/>
      <c r="D28" s="57"/>
      <c r="E28" s="58"/>
      <c r="F28" s="54"/>
      <c r="G28" s="55"/>
      <c r="H28" s="89">
        <f t="shared" si="2"/>
        <v>0</v>
      </c>
      <c r="I28" s="90">
        <v>0</v>
      </c>
      <c r="J28" s="9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9" t="s">
        <v>17</v>
      </c>
      <c r="C29" s="60"/>
      <c r="D29" s="38"/>
      <c r="E29" s="38"/>
      <c r="F29" s="61"/>
      <c r="G29" s="62" t="s">
        <v>3</v>
      </c>
      <c r="H29" s="63"/>
      <c r="I29" s="64"/>
      <c r="J29" s="65">
        <f>SUM(J11:J28)</f>
        <v>14918.4</v>
      </c>
    </row>
    <row r="30" spans="2:10" ht="15">
      <c r="B30" s="66"/>
      <c r="C30" s="67"/>
      <c r="D30" s="68"/>
      <c r="E30" s="40"/>
      <c r="F30" s="69"/>
      <c r="G30" s="70" t="s">
        <v>13</v>
      </c>
      <c r="H30" s="71"/>
      <c r="I30" s="72"/>
      <c r="J30" s="73">
        <f>J29*I30</f>
        <v>0</v>
      </c>
    </row>
    <row r="31" spans="2:10" ht="15">
      <c r="B31" s="39"/>
      <c r="C31" s="40"/>
      <c r="D31" s="40"/>
      <c r="E31" s="40"/>
      <c r="F31" s="74"/>
      <c r="G31" s="75" t="s">
        <v>4</v>
      </c>
      <c r="H31" s="67"/>
      <c r="I31" s="76"/>
      <c r="J31" s="73">
        <f>J29-J30</f>
        <v>14918.4</v>
      </c>
    </row>
    <row r="32" spans="2:10" ht="15">
      <c r="B32" s="39"/>
      <c r="C32" s="40"/>
      <c r="D32" s="40"/>
      <c r="E32" s="40"/>
      <c r="F32" s="69"/>
      <c r="G32" s="70">
        <v>0.19</v>
      </c>
      <c r="H32" s="71"/>
      <c r="I32" s="72">
        <v>0.19</v>
      </c>
      <c r="J32" s="73">
        <f>J31*I32</f>
        <v>2834.496</v>
      </c>
    </row>
    <row r="33" spans="2:10" ht="15.75" thickBot="1">
      <c r="B33" s="41"/>
      <c r="C33" s="42"/>
      <c r="D33" s="42"/>
      <c r="E33" s="42"/>
      <c r="F33" s="77"/>
      <c r="G33" s="78" t="s">
        <v>2</v>
      </c>
      <c r="H33" s="79"/>
      <c r="I33" s="80"/>
      <c r="J33" s="81">
        <f>J31+J32</f>
        <v>17752.896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1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2014-06-02T21:41:07Z</cp:lastPrinted>
  <dcterms:created xsi:type="dcterms:W3CDTF">2013-07-12T05:01:37Z</dcterms:created>
  <dcterms:modified xsi:type="dcterms:W3CDTF">2014-06-02T21:43:04Z</dcterms:modified>
  <cp:category/>
  <cp:version/>
  <cp:contentType/>
  <cp:contentStatus/>
</cp:coreProperties>
</file>