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<sst xmlns="http://schemas.openxmlformats.org/spreadsheetml/2006/main" count="856" uniqueCount="615">
  <si>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</si>
  <si>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</si>
  <si>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</si>
  <si>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</si>
  <si>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</si>
  <si>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</si>
  <si>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</si>
  <si>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</si>
  <si>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</si>
  <si>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</si>
  <si>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</si>
  <si>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</si>
  <si>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</si>
  <si>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</si>
  <si>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</si>
  <si>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</si>
  <si>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</si>
  <si>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</si>
  <si>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</si>
  <si>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</si>
  <si>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</si>
  <si>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</si>
  <si>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</si>
  <si>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</si>
  <si>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</si>
  <si>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</si>
  <si>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</si>
  <si>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</si>
  <si>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</si>
  <si>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</si>
  <si>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</si>
  <si>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</si>
  <si>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</si>
  <si>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</si>
  <si>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</si>
  <si>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</si>
  <si>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</si>
  <si>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</si>
  <si>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</si>
  <si>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</si>
  <si>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</si>
  <si>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</si>
  <si>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</si>
  <si>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</si>
  <si>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</si>
  <si>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</si>
  <si>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</si>
  <si>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</si>
  <si>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</si>
  <si>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</si>
  <si>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</si>
  <si>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</si>
  <si>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</si>
  <si>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</si>
  <si>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</si>
  <si>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</si>
  <si>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</si>
  <si>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</si>
  <si>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</si>
  <si>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</si>
  <si>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</si>
  <si>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</si>
  <si>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</si>
  <si>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</si>
  <si>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</si>
  <si>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</si>
  <si>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</si>
  <si>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</si>
  <si>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</si>
  <si>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</si>
  <si>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</si>
  <si>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</si>
  <si>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</si>
  <si>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</si>
  <si>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</si>
  <si>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</si>
  <si>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</si>
  <si>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</si>
  <si>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</si>
  <si>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</si>
  <si>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</si>
  <si>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</si>
  <si>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</si>
  <si>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</si>
  <si>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</si>
  <si>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</si>
  <si>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</si>
  <si>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</si>
  <si>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</si>
  <si>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</si>
  <si>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</si>
  <si>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</si>
  <si>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</si>
  <si>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</si>
  <si>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</si>
  <si>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</si>
  <si>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</si>
  <si>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</si>
  <si>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</si>
  <si>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</si>
  <si>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</si>
  <si>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</si>
  <si>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</si>
  <si>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</si>
  <si>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</si>
  <si>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</si>
  <si>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</si>
  <si>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</si>
  <si>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</si>
  <si>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</si>
  <si>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</si>
  <si>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</si>
  <si>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</si>
  <si>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</si>
  <si>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</si>
  <si>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</si>
  <si>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</si>
  <si>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</si>
  <si>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</si>
  <si>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</si>
  <si>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</si>
  <si>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</si>
  <si>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</si>
  <si>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</si>
  <si>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</si>
  <si>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</si>
  <si>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</si>
  <si>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</si>
  <si>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</si>
  <si>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</si>
  <si>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</si>
  <si>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</si>
  <si>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</si>
  <si>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</si>
  <si>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</si>
  <si>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</si>
  <si>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</si>
  <si>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</si>
  <si>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</si>
  <si>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</si>
  <si>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</si>
  <si>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</si>
  <si>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</si>
  <si>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</si>
  <si>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</si>
  <si>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</si>
  <si>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</si>
  <si>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</si>
  <si>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</si>
  <si>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</si>
  <si>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</si>
  <si>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</si>
  <si>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</si>
  <si>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</si>
  <si>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</si>
  <si>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</si>
  <si>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</si>
  <si>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</si>
  <si>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</si>
  <si>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</si>
  <si>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</si>
  <si>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</si>
  <si>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</si>
  <si>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</si>
  <si>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</si>
  <si>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</si>
  <si>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</si>
  <si>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</si>
  <si>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</si>
  <si>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</si>
  <si>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</si>
  <si>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</si>
  <si>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</si>
  <si>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</si>
  <si>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</si>
  <si>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</si>
  <si>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</si>
  <si>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</si>
  <si>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</si>
  <si>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</si>
  <si>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</si>
  <si>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</si>
  <si>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</si>
  <si>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</si>
  <si>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</si>
  <si>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</si>
  <si>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</si>
  <si>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</si>
  <si>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</si>
  <si>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</si>
  <si>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</si>
  <si>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</si>
  <si>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</si>
  <si>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</si>
  <si>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</si>
  <si>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</si>
  <si>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</si>
  <si>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</si>
  <si>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</si>
  <si>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</si>
  <si>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</si>
  <si>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</si>
  <si>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</si>
  <si>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</si>
  <si>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</si>
  <si>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</si>
  <si>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</si>
  <si>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</si>
  <si>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</si>
  <si>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</si>
  <si>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</si>
  <si>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</si>
  <si>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</si>
  <si>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</si>
  <si>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</si>
  <si>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</si>
  <si>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</si>
  <si>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</si>
  <si>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</si>
  <si>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</si>
  <si>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</si>
  <si>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</si>
  <si>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</si>
  <si>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</si>
  <si>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</si>
  <si>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</si>
  <si>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</si>
  <si>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</si>
  <si>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</si>
  <si>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</si>
  <si>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</si>
  <si>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</si>
  <si>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</si>
  <si>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</si>
  <si>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</si>
  <si>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</si>
  <si>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</si>
  <si>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</si>
  <si>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</si>
  <si>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</si>
  <si>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</si>
  <si>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</si>
  <si>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</si>
  <si>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</si>
  <si>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</si>
  <si>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</si>
  <si>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</si>
  <si>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</si>
  <si>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</si>
  <si>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</si>
  <si>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</si>
  <si>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</si>
  <si>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</si>
  <si>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</si>
  <si>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</si>
  <si>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</si>
  <si>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</si>
  <si>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</si>
  <si>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</si>
  <si>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</si>
  <si>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</si>
  <si>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</si>
  <si>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</si>
  <si>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</si>
  <si>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</si>
  <si>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</si>
  <si>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</si>
  <si>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</si>
  <si>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</si>
  <si>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</si>
  <si>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</si>
  <si>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</si>
  <si>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</si>
  <si>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</si>
  <si>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</si>
  <si>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</si>
  <si>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</si>
  <si>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</si>
  <si>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</si>
  <si>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</si>
  <si>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</si>
  <si>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</si>
  <si>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</si>
  <si>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</si>
  <si>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</si>
  <si>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</si>
  <si>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</si>
  <si>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</si>
  <si>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</si>
  <si>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</si>
  <si>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</si>
  <si>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</si>
  <si>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</si>
  <si>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</si>
  <si>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</si>
  <si>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</si>
  <si>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</si>
  <si>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</si>
  <si>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</si>
  <si>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</si>
  <si>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</si>
  <si>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</si>
  <si>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</si>
  <si>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</si>
  <si>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</si>
  <si>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</si>
  <si>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</si>
  <si>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</si>
  <si>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</si>
  <si>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</si>
  <si>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</si>
  <si>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</si>
  <si>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</si>
  <si>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</si>
  <si>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</si>
  <si>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</si>
  <si>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</si>
  <si>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</si>
  <si>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</si>
  <si>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</si>
  <si>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</si>
  <si>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</si>
  <si>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</si>
  <si>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</si>
  <si>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</si>
  <si>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</si>
  <si>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</si>
  <si>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</si>
  <si>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</si>
  <si>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</si>
  <si>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</si>
  <si>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</si>
  <si>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</si>
  <si>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</si>
  <si>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</si>
  <si>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</si>
  <si>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</si>
  <si>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</si>
  <si>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</si>
  <si>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</si>
  <si>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</si>
  <si>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</si>
  <si>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</si>
  <si>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</si>
  <si>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</si>
  <si>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</si>
  <si>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</si>
  <si>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</si>
  <si>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</si>
  <si>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</si>
  <si>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</si>
  <si>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</si>
  <si>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</si>
  <si>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</si>
  <si>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</si>
  <si>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</si>
  <si>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</si>
  <si>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</si>
  <si>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</si>
  <si>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</si>
  <si>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</si>
  <si>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</si>
  <si>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</si>
  <si>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</si>
  <si>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</si>
  <si>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</si>
  <si>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</si>
  <si>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</si>
  <si>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</si>
  <si>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</si>
  <si>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</si>
  <si>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</si>
  <si>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</si>
  <si>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</si>
  <si>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</si>
  <si>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</si>
  <si>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</si>
  <si>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</si>
  <si>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</si>
  <si>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</si>
  <si>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</si>
  <si>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</si>
  <si>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</si>
  <si>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</si>
  <si>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</si>
  <si>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</si>
  <si>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</si>
  <si>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</si>
  <si>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</si>
  <si>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</si>
  <si>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</si>
  <si>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</si>
  <si>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</si>
  <si>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</si>
  <si>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</si>
  <si>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</si>
  <si>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</si>
  <si>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</si>
  <si>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</si>
  <si>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</si>
  <si>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</si>
  <si>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</si>
  <si>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</si>
  <si>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</si>
  <si>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</si>
  <si>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</si>
  <si>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</si>
  <si>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</si>
  <si>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</si>
  <si>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</si>
  <si>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</si>
  <si>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</si>
  <si>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</si>
  <si>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</si>
  <si>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</si>
  <si>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</si>
  <si>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</si>
  <si>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</si>
  <si>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</si>
  <si>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</si>
  <si>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</si>
  <si>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</si>
  <si>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</si>
  <si>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</si>
  <si>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</si>
  <si>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</si>
  <si>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</si>
  <si>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</si>
  <si>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</si>
  <si>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</si>
  <si>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</si>
  <si>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</si>
  <si>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</si>
  <si>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</si>
  <si>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</si>
  <si>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</si>
  <si>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</si>
  <si>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</si>
  <si>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</si>
  <si>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</si>
  <si>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</si>
  <si>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</si>
  <si>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</si>
  <si>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</si>
  <si>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</si>
  <si>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</si>
  <si>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</si>
  <si>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</si>
  <si>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</si>
  <si>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</si>
  <si>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</si>
  <si>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</si>
  <si>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</si>
  <si>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</si>
  <si>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</si>
  <si>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</si>
  <si>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</si>
  <si>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</si>
  <si>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</si>
  <si>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</si>
  <si>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</si>
  <si>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</si>
  <si>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</si>
  <si>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</si>
  <si>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</si>
  <si>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</si>
  <si>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</si>
  <si>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</si>
  <si>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</si>
  <si>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</si>
  <si>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</si>
  <si>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</si>
  <si>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</si>
  <si>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</si>
  <si>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</si>
  <si>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</si>
  <si>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</si>
  <si>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</si>
  <si>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</si>
  <si>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</si>
  <si>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</si>
  <si>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</si>
  <si>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</si>
  <si>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</si>
  <si>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</si>
  <si>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</si>
  <si>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</si>
  <si>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</si>
  <si>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</si>
  <si>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</si>
  <si>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</si>
  <si>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</si>
  <si>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</si>
  <si>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</si>
  <si>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</si>
  <si>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</si>
  <si>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</si>
  <si>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</si>
  <si>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</si>
  <si>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</si>
  <si>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</si>
  <si>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</si>
  <si>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</si>
  <si>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</si>
  <si>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</si>
  <si>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</si>
  <si>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</si>
  <si>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</si>
  <si>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</si>
  <si>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</si>
  <si>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</si>
  <si>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</si>
  <si>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</si>
  <si>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</si>
  <si>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</si>
  <si>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</si>
  <si>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</si>
  <si>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</si>
  <si>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</si>
  <si>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</si>
  <si>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</si>
  <si>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</si>
  <si>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</si>
  <si>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</si>
  <si>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</si>
  <si>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</si>
  <si>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</si>
  <si>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</si>
  <si>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</si>
  <si>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</si>
  <si>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</si>
  <si>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</si>
  <si>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</si>
  <si>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</si>
  <si>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</si>
  <si>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</si>
  <si>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</si>
  <si>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</si>
  <si>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</si>
  <si>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</si>
  <si>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</si>
  <si>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</si>
  <si>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</si>
  <si>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</si>
  <si>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</si>
  <si>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</si>
  <si>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</si>
  <si>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</si>
  <si>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</si>
  <si>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</si>
  <si>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</si>
  <si>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</si>
  <si>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</si>
  <si>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</si>
  <si>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</si>
  <si>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</si>
  <si>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</si>
  <si>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</si>
  <si>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</si>
  <si>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</si>
  <si>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</si>
  <si>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</si>
  <si>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</si>
  <si>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</si>
  <si>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</si>
  <si>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</si>
  <si>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</si>
  <si>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</si>
  <si>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</si>
  <si>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</si>
  <si>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</si>
  <si>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</si>
  <si>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</si>
  <si>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</si>
  <si>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</si>
  <si>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</si>
  <si>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</si>
  <si>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</si>
  <si>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</si>
  <si>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</si>
  <si>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</si>
  <si>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</si>
  <si>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</si>
  <si>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</si>
  <si>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</si>
  <si>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</si>
  <si>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</si>
  <si>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</si>
  <si>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</si>
  <si>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</si>
  <si>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</si>
  <si>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</si>
  <si>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</si>
  <si>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</si>
  <si>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</si>
  <si>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</si>
  <si>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</si>
  <si>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TINETA DE ESMALTE AL AGUA BLANCO IRIS</t>
  </si>
  <si>
    <t>GALON DE ESMALTE AL AGUA IRIS</t>
  </si>
  <si>
    <t>maipo</t>
  </si>
  <si>
    <t>importper</t>
  </si>
  <si>
    <t>Llave punta y corona de 29 mm</t>
  </si>
  <si>
    <t>SILICONA BLANCA DE 300 ML</t>
  </si>
  <si>
    <t>SILICONA TRANSPARENTE DE 300 ML</t>
  </si>
  <si>
    <t>Allen 3 mm x9" (228  mm)tipo T</t>
  </si>
  <si>
    <t>dos estellas</t>
  </si>
  <si>
    <t>Prisionero Allen M6x6x1 inox</t>
  </si>
  <si>
    <t>imperial</t>
  </si>
  <si>
    <r>
      <t xml:space="preserve">WD – 40 DE </t>
    </r>
    <r>
      <rPr>
        <sz val="8"/>
        <color indexed="10"/>
        <rFont val="Calibri"/>
        <family val="2"/>
      </rPr>
      <t>155</t>
    </r>
    <r>
      <rPr>
        <sz val="8"/>
        <color indexed="8"/>
        <rFont val="Calibri"/>
        <family val="2"/>
      </rPr>
      <t xml:space="preserve"> GR</t>
    </r>
  </si>
  <si>
    <r>
      <t xml:space="preserve">ADHESIVO VINILIT PVC POTE </t>
    </r>
    <r>
      <rPr>
        <sz val="8"/>
        <color indexed="10"/>
        <rFont val="Calibri"/>
        <family val="2"/>
      </rPr>
      <t>250CC</t>
    </r>
    <r>
      <rPr>
        <sz val="8"/>
        <rFont val="Calibri"/>
        <family val="2"/>
      </rPr>
      <t xml:space="preserve"> CON PINCEL (24) </t>
    </r>
  </si>
  <si>
    <r>
      <t xml:space="preserve">CINTA TEFLON DE 19MM X 0.2MM X </t>
    </r>
    <r>
      <rPr>
        <sz val="8"/>
        <color indexed="10"/>
        <rFont val="Calibri"/>
        <family val="2"/>
      </rPr>
      <t>20</t>
    </r>
    <r>
      <rPr>
        <sz val="8"/>
        <rFont val="Calibri"/>
        <family val="2"/>
      </rPr>
      <t xml:space="preserve"> METROS</t>
    </r>
  </si>
  <si>
    <t>SILICONA EN SPRITE 460 ML. Kit</t>
  </si>
  <si>
    <t>Allen 5 mm x9" (228  mm)tipo T</t>
  </si>
  <si>
    <t>Loctite 243 traba roscas 6ml</t>
  </si>
  <si>
    <r>
      <rPr>
        <sz val="8"/>
        <color indexed="8"/>
        <rFont val="Calibri"/>
        <family val="2"/>
      </rPr>
      <t>bisagra hermex-truper acero bronceado 3x3</t>
    </r>
    <r>
      <rPr>
        <sz val="8"/>
        <color indexed="6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</si>
</sst>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72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72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72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27" xfId="0" applyFont="1" applyFill="1" applyBorder="1" applyAlignment="1" applyProtection="1">
      <alignment horizontal="right"/>
      <protection locked="0"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28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29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0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1" xfId="0" applyFont="1" applyFill="1" applyBorder="1" applyAlignment="1" applyProtection="1">
      <alignment horizontal="right"/>
      <protection locked="0"/>
    </xf>
    <xf numFmtId="1" fontId="55" fillId="33" borderId="32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174" fontId="55" fillId="33" borderId="33" xfId="0" applyNumberFormat="1" applyFont="1" applyFill="1" applyBorder="1" applyAlignment="1" applyProtection="1">
      <alignment horizontal="center"/>
      <protection/>
    </xf>
    <xf numFmtId="174" fontId="55" fillId="33" borderId="34" xfId="0" applyNumberFormat="1" applyFont="1" applyFill="1" applyBorder="1" applyAlignment="1" applyProtection="1">
      <alignment horizontal="center"/>
      <protection/>
    </xf>
    <xf numFmtId="174" fontId="61" fillId="0" borderId="0" xfId="0" applyNumberFormat="1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0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74" fontId="30" fillId="33" borderId="15" xfId="0" applyNumberFormat="1" applyFont="1" applyFill="1" applyBorder="1" applyAlignment="1" applyProtection="1">
      <alignment horizontal="left"/>
      <protection/>
    </xf>
    <xf numFmtId="174" fontId="30" fillId="33" borderId="12" xfId="0" applyNumberFormat="1" applyFont="1" applyFill="1" applyBorder="1" applyAlignment="1" applyProtection="1">
      <alignment horizontal="left"/>
      <protection/>
    </xf>
    <xf numFmtId="0" fontId="42" fillId="0" borderId="0" xfId="45" applyAlignment="1">
      <alignment/>
    </xf>
    <xf numFmtId="0" fontId="35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55" fillId="33" borderId="14" xfId="0" applyNumberFormat="1" applyFont="1" applyFill="1" applyBorder="1" applyAlignment="1" applyProtection="1">
      <alignment horizontal="center"/>
      <protection locked="0"/>
    </xf>
    <xf numFmtId="174" fontId="55" fillId="33" borderId="25" xfId="0" applyNumberFormat="1" applyFont="1" applyFill="1" applyBorder="1" applyAlignment="1" applyProtection="1">
      <alignment horizontal="center"/>
      <protection locked="0"/>
    </xf>
    <xf numFmtId="1" fontId="54" fillId="0" borderId="0" xfId="0" applyNumberFormat="1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174" fontId="4" fillId="33" borderId="15" xfId="0" applyNumberFormat="1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/>
      <protection locked="0"/>
    </xf>
    <xf numFmtId="0" fontId="59" fillId="33" borderId="34" xfId="0" applyFont="1" applyFill="1" applyBorder="1" applyAlignment="1" applyProtection="1">
      <alignment/>
      <protection locked="0"/>
    </xf>
    <xf numFmtId="0" fontId="55" fillId="33" borderId="33" xfId="0" applyNumberFormat="1" applyFont="1" applyFill="1" applyBorder="1" applyAlignment="1" applyProtection="1">
      <alignment horizontal="center"/>
      <protection locked="0"/>
    </xf>
    <xf numFmtId="0" fontId="62" fillId="33" borderId="34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9" fillId="33" borderId="33" xfId="0" applyFont="1" applyFill="1" applyBorder="1" applyAlignment="1" applyProtection="1">
      <alignment/>
      <protection locked="0"/>
    </xf>
    <xf numFmtId="174" fontId="4" fillId="33" borderId="14" xfId="0" applyNumberFormat="1" applyFont="1" applyFill="1" applyBorder="1" applyAlignment="1" applyProtection="1">
      <alignment horizontal="center"/>
      <protection locked="0"/>
    </xf>
    <xf numFmtId="174" fontId="4" fillId="33" borderId="33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 locked="0"/>
    </xf>
    <xf numFmtId="1" fontId="54" fillId="0" borderId="0" xfId="0" applyNumberFormat="1" applyFont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74" fontId="58" fillId="33" borderId="0" xfId="0" applyNumberFormat="1" applyFont="1" applyFill="1" applyBorder="1" applyAlignment="1" applyProtection="1">
      <alignment horizontal="left"/>
      <protection/>
    </xf>
    <xf numFmtId="174" fontId="58" fillId="33" borderId="15" xfId="0" applyNumberFormat="1" applyFont="1" applyFill="1" applyBorder="1" applyAlignment="1" applyProtection="1">
      <alignment horizontal="left"/>
      <protection/>
    </xf>
    <xf numFmtId="174" fontId="30" fillId="33" borderId="0" xfId="0" applyNumberFormat="1" applyFont="1" applyFill="1" applyBorder="1" applyAlignment="1" applyProtection="1">
      <alignment horizontal="left"/>
      <protection/>
    </xf>
    <xf numFmtId="174" fontId="56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/>
      <protection locked="0"/>
    </xf>
    <xf numFmtId="0" fontId="63" fillId="0" borderId="15" xfId="0" applyFont="1" applyBorder="1" applyAlignment="1" applyProtection="1">
      <alignment/>
      <protection locked="0"/>
    </xf>
    <xf numFmtId="0" fontId="30" fillId="33" borderId="14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55" fillId="34" borderId="0" xfId="0" applyFont="1" applyFill="1" applyBorder="1" applyAlignment="1" applyProtection="1">
      <alignment horizontal="left"/>
      <protection locked="0"/>
    </xf>
    <xf numFmtId="0" fontId="55" fillId="34" borderId="0" xfId="0" applyFont="1" applyFill="1" applyBorder="1" applyAlignment="1" applyProtection="1">
      <alignment/>
      <protection locked="0"/>
    </xf>
    <xf numFmtId="0" fontId="55" fillId="34" borderId="15" xfId="0" applyFont="1" applyFill="1" applyBorder="1" applyAlignment="1" applyProtection="1">
      <alignment/>
      <protection locked="0"/>
    </xf>
    <xf numFmtId="0" fontId="30" fillId="33" borderId="10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9" fillId="33" borderId="15" xfId="0" applyFont="1" applyFill="1" applyBorder="1" applyAlignment="1" applyProtection="1">
      <alignment horizontal="left"/>
      <protection locked="0"/>
    </xf>
    <xf numFmtId="0" fontId="55" fillId="33" borderId="15" xfId="0" applyFont="1" applyFill="1" applyBorder="1" applyAlignment="1" applyProtection="1">
      <alignment horizontal="left"/>
      <protection locked="0"/>
    </xf>
    <xf numFmtId="0" fontId="55" fillId="0" borderId="13" xfId="0" applyFont="1" applyBorder="1" applyAlignment="1" applyProtection="1">
      <alignment horizontal="center"/>
      <protection locked="0"/>
    </xf>
    <xf numFmtId="0" fontId="55" fillId="0" borderId="35" xfId="0" applyFont="1" applyBorder="1" applyAlignment="1" applyProtection="1">
      <alignment horizontal="center"/>
      <protection locked="0"/>
    </xf>
    <xf numFmtId="0" fontId="55" fillId="0" borderId="36" xfId="0" applyFont="1" applyBorder="1" applyAlignment="1" applyProtection="1">
      <alignment/>
      <protection locked="0"/>
    </xf>
    <xf numFmtId="0" fontId="55" fillId="0" borderId="37" xfId="0" applyFont="1" applyBorder="1" applyAlignment="1" applyProtection="1">
      <alignment/>
      <protection locked="0"/>
    </xf>
    <xf numFmtId="0" fontId="55" fillId="0" borderId="38" xfId="0" applyFont="1" applyBorder="1" applyAlignment="1" applyProtection="1">
      <alignment horizontal="center"/>
      <protection locked="0"/>
    </xf>
    <xf numFmtId="0" fontId="55" fillId="0" borderId="39" xfId="0" applyFont="1" applyBorder="1" applyAlignment="1" applyProtection="1">
      <alignment horizontal="center"/>
      <protection locked="0"/>
    </xf>
    <xf numFmtId="0" fontId="55" fillId="0" borderId="40" xfId="0" applyFont="1" applyBorder="1" applyAlignment="1" applyProtection="1">
      <alignment horizontal="center"/>
      <protection locked="0"/>
    </xf>
    <xf numFmtId="0" fontId="55" fillId="0" borderId="41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7"/>
  <sheetViews>
    <sheetView tabSelected="1" zoomScalePageLayoutView="0" workbookViewId="0" topLeftCell="A1">
      <selection activeCell="E5" sqref="E5:J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1724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8" t="s">
        <v>580</v>
      </c>
      <c r="E4" s="38" t="s">
        <v>12</v>
      </c>
      <c r="F4" s="39"/>
      <c r="G4" s="39"/>
      <c r="H4" s="40"/>
      <c r="I4" s="38" t="s">
        <v>9</v>
      </c>
      <c r="J4" s="82" t="str">
        <f>VLOOKUP(D4,CLIENTES,10,FALSE)</f>
        <v>(2)7369332</v>
      </c>
      <c r="K4" s="20"/>
    </row>
    <row r="5" spans="2:11" ht="15">
      <c r="B5" s="41"/>
      <c r="C5" s="42"/>
      <c r="D5" s="43"/>
      <c r="E5" s="112" t="str">
        <f>VLOOKUP(D4,CLIENTES,4,FALSE)</f>
        <v>AV.PDTE.FREI MONTALVA 3899</v>
      </c>
      <c r="F5" s="112"/>
      <c r="G5" s="112"/>
      <c r="H5" s="112"/>
      <c r="I5" s="112"/>
      <c r="J5" s="113"/>
      <c r="K5" s="20"/>
    </row>
    <row r="6" spans="2:10" ht="17.25" customHeight="1">
      <c r="B6" s="41" t="s">
        <v>27</v>
      </c>
      <c r="C6" s="42"/>
      <c r="D6" s="80" t="str">
        <f>VLOOKUP(D4,CLIENTES,2,FALSE)</f>
        <v>MARZULLO S.A.</v>
      </c>
      <c r="E6" s="42" t="s">
        <v>7</v>
      </c>
      <c r="F6" s="114">
        <f>VLOOKUP(D4,CLIENTES,5,FALSE)</f>
        <v>0</v>
      </c>
      <c r="G6" s="114"/>
      <c r="H6" s="114"/>
      <c r="I6" s="76">
        <f>VLOOKUP(D4,CLIENTES,11,FALSE)</f>
        <v>0</v>
      </c>
      <c r="J6" s="44"/>
    </row>
    <row r="7" spans="2:10" ht="15">
      <c r="B7" s="41" t="s">
        <v>25</v>
      </c>
      <c r="C7" s="42"/>
      <c r="D7" s="79">
        <f>VLOOKUP(D4,CLIENTES,3,FALSE)</f>
        <v>0</v>
      </c>
      <c r="E7" s="42" t="s">
        <v>8</v>
      </c>
      <c r="F7" s="114" t="str">
        <f>VLOOKUP(D4,CLIENTES,6,FALSE)</f>
        <v>CONCHALI</v>
      </c>
      <c r="G7" s="114"/>
      <c r="H7" s="114"/>
      <c r="I7" s="42" t="s">
        <v>26</v>
      </c>
      <c r="J7" s="81" t="str">
        <f>VLOOKUP(D4,CLIENTES,8,FALSE)</f>
        <v>Luis Barriento Nuñez</v>
      </c>
    </row>
    <row r="8" spans="2:12" ht="15.75" thickBot="1">
      <c r="B8" s="110" t="s">
        <v>28</v>
      </c>
      <c r="C8" s="111"/>
      <c r="D8" s="79">
        <f>VLOOKUP(D4,CLIENTES,7,FALSE)</f>
        <v>0</v>
      </c>
      <c r="E8" s="42" t="s">
        <v>11</v>
      </c>
      <c r="F8" s="115">
        <f>VLOOKUP(D4,CLIENTES,12,FALSE)</f>
        <v>0</v>
      </c>
      <c r="G8" s="115"/>
      <c r="H8" s="115"/>
      <c r="I8" s="42" t="s">
        <v>14</v>
      </c>
      <c r="J8" s="45">
        <f ca="1">TODAY()</f>
        <v>41788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42" t="s">
        <v>1</v>
      </c>
      <c r="C10" s="143" t="s">
        <v>24</v>
      </c>
      <c r="D10" s="144"/>
      <c r="E10" s="145"/>
      <c r="F10" s="146" t="s">
        <v>0</v>
      </c>
      <c r="G10" s="147" t="s">
        <v>23</v>
      </c>
      <c r="H10" s="147" t="s">
        <v>15</v>
      </c>
      <c r="I10" s="148" t="s">
        <v>13</v>
      </c>
      <c r="J10" s="149" t="s">
        <v>2</v>
      </c>
      <c r="K10" s="24" t="s">
        <v>18</v>
      </c>
      <c r="L10" s="25" t="s">
        <v>605</v>
      </c>
      <c r="M10" s="25" t="s">
        <v>600</v>
      </c>
      <c r="N10" s="25" t="s">
        <v>607</v>
      </c>
      <c r="O10" s="25" t="s">
        <v>599</v>
      </c>
      <c r="P10" s="26" t="s">
        <v>16</v>
      </c>
      <c r="Q10" s="25" t="s">
        <v>19</v>
      </c>
      <c r="R10" s="27" t="s">
        <v>20</v>
      </c>
    </row>
    <row r="11" spans="2:18" ht="15" hidden="1">
      <c r="B11" s="96">
        <v>1</v>
      </c>
      <c r="C11" s="111" t="s">
        <v>601</v>
      </c>
      <c r="D11" s="122"/>
      <c r="E11" s="123"/>
      <c r="F11" s="91"/>
      <c r="G11" s="99" t="s">
        <v>596</v>
      </c>
      <c r="H11" s="93">
        <f>+R11</f>
        <v>8184</v>
      </c>
      <c r="I11" s="88">
        <v>5</v>
      </c>
      <c r="J11" s="74">
        <f aca="true" t="shared" si="0" ref="J11:J29">F11*H11*(1-I11/100)</f>
        <v>0</v>
      </c>
      <c r="K11" s="28">
        <v>1</v>
      </c>
      <c r="L11" s="8">
        <f>16368/2</f>
        <v>8184</v>
      </c>
      <c r="O11" s="29"/>
      <c r="P11" s="30">
        <v>1</v>
      </c>
      <c r="Q11" s="90">
        <f>+L11</f>
        <v>8184</v>
      </c>
      <c r="R11" s="35">
        <f aca="true" t="shared" si="1" ref="R11:R22">Q11*P11</f>
        <v>8184</v>
      </c>
    </row>
    <row r="12" spans="2:18" ht="15" hidden="1">
      <c r="B12" s="96">
        <v>2</v>
      </c>
      <c r="C12" s="116" t="s">
        <v>597</v>
      </c>
      <c r="D12" s="117"/>
      <c r="E12" s="118"/>
      <c r="F12" s="91"/>
      <c r="G12" s="99" t="s">
        <v>23</v>
      </c>
      <c r="H12" s="93"/>
      <c r="I12" s="88">
        <v>5</v>
      </c>
      <c r="J12" s="74">
        <f t="shared" si="0"/>
        <v>0</v>
      </c>
      <c r="K12" s="28">
        <v>4</v>
      </c>
      <c r="O12" s="29"/>
      <c r="P12" s="30">
        <v>1.5</v>
      </c>
      <c r="Q12" s="90">
        <f>+L12</f>
        <v>0</v>
      </c>
      <c r="R12" s="35">
        <f t="shared" si="1"/>
        <v>0</v>
      </c>
    </row>
    <row r="13" spans="2:18" ht="15" hidden="1">
      <c r="B13" s="96">
        <v>3</v>
      </c>
      <c r="C13" s="131" t="s">
        <v>608</v>
      </c>
      <c r="D13" s="132"/>
      <c r="E13" s="133"/>
      <c r="F13" s="91"/>
      <c r="G13" s="99" t="s">
        <v>23</v>
      </c>
      <c r="H13" s="93">
        <f>+R13</f>
        <v>4035</v>
      </c>
      <c r="I13" s="103">
        <v>5</v>
      </c>
      <c r="J13" s="104">
        <f t="shared" si="0"/>
        <v>0</v>
      </c>
      <c r="K13" s="28">
        <v>3</v>
      </c>
      <c r="N13" s="8">
        <v>2690</v>
      </c>
      <c r="O13" s="29"/>
      <c r="P13" s="30">
        <v>1.5</v>
      </c>
      <c r="Q13" s="90">
        <f>+N13</f>
        <v>2690</v>
      </c>
      <c r="R13" s="35">
        <f t="shared" si="1"/>
        <v>4035</v>
      </c>
    </row>
    <row r="14" spans="2:18" ht="15">
      <c r="B14" s="96">
        <v>4</v>
      </c>
      <c r="C14" s="111" t="s">
        <v>602</v>
      </c>
      <c r="D14" s="122"/>
      <c r="E14" s="123"/>
      <c r="F14" s="91">
        <v>6</v>
      </c>
      <c r="G14" s="99" t="s">
        <v>23</v>
      </c>
      <c r="H14" s="93">
        <f aca="true" t="shared" si="2" ref="H14:H19">+R14</f>
        <v>3405</v>
      </c>
      <c r="I14" s="103">
        <v>5</v>
      </c>
      <c r="J14" s="104">
        <f t="shared" si="0"/>
        <v>19408.5</v>
      </c>
      <c r="K14" s="28">
        <v>4</v>
      </c>
      <c r="N14" s="8">
        <v>2270</v>
      </c>
      <c r="O14" s="29"/>
      <c r="P14" s="30">
        <v>1.5</v>
      </c>
      <c r="Q14" s="90">
        <f>+N14</f>
        <v>2270</v>
      </c>
      <c r="R14" s="35">
        <f t="shared" si="1"/>
        <v>3405</v>
      </c>
    </row>
    <row r="15" spans="2:18" ht="15">
      <c r="B15" s="96">
        <v>5</v>
      </c>
      <c r="C15" s="111" t="s">
        <v>603</v>
      </c>
      <c r="D15" s="122"/>
      <c r="E15" s="123"/>
      <c r="F15" s="91">
        <v>6</v>
      </c>
      <c r="G15" s="99" t="s">
        <v>23</v>
      </c>
      <c r="H15" s="93">
        <f t="shared" si="2"/>
        <v>3405</v>
      </c>
      <c r="I15" s="88">
        <v>5</v>
      </c>
      <c r="J15" s="74">
        <f t="shared" si="0"/>
        <v>19408.5</v>
      </c>
      <c r="K15" s="87">
        <v>5</v>
      </c>
      <c r="M15" s="29"/>
      <c r="N15" s="8">
        <v>2270</v>
      </c>
      <c r="O15" s="29"/>
      <c r="P15" s="30">
        <v>1.5</v>
      </c>
      <c r="Q15" s="90">
        <f>+N15</f>
        <v>2270</v>
      </c>
      <c r="R15" s="35">
        <f t="shared" si="1"/>
        <v>3405</v>
      </c>
    </row>
    <row r="16" spans="2:18" ht="15" hidden="1">
      <c r="B16" s="96">
        <v>6</v>
      </c>
      <c r="C16" s="111" t="s">
        <v>598</v>
      </c>
      <c r="D16" s="122"/>
      <c r="E16" s="123"/>
      <c r="F16" s="92"/>
      <c r="G16" s="99" t="s">
        <v>23</v>
      </c>
      <c r="H16" s="93">
        <f t="shared" si="2"/>
        <v>0</v>
      </c>
      <c r="I16" s="88">
        <v>5</v>
      </c>
      <c r="J16" s="74">
        <f t="shared" si="0"/>
        <v>0</v>
      </c>
      <c r="K16" s="87">
        <v>6</v>
      </c>
      <c r="L16" s="29"/>
      <c r="M16" s="29"/>
      <c r="O16" s="29"/>
      <c r="P16" s="30">
        <v>1.5</v>
      </c>
      <c r="Q16" s="90">
        <f aca="true" t="shared" si="3" ref="Q16:Q27">+L16</f>
        <v>0</v>
      </c>
      <c r="R16" s="35">
        <f t="shared" si="1"/>
        <v>0</v>
      </c>
    </row>
    <row r="17" spans="2:18" ht="15" hidden="1">
      <c r="B17" s="96">
        <v>6</v>
      </c>
      <c r="C17" s="125" t="s">
        <v>610</v>
      </c>
      <c r="D17" s="126"/>
      <c r="E17" s="127"/>
      <c r="F17" s="91"/>
      <c r="G17" s="99" t="s">
        <v>23</v>
      </c>
      <c r="H17" s="93">
        <f t="shared" si="2"/>
        <v>2053.5</v>
      </c>
      <c r="I17" s="88">
        <v>5</v>
      </c>
      <c r="J17" s="74">
        <f t="shared" si="0"/>
        <v>0</v>
      </c>
      <c r="K17" s="87">
        <v>7</v>
      </c>
      <c r="M17" s="105"/>
      <c r="N17" s="8">
        <v>1369</v>
      </c>
      <c r="O17" s="29"/>
      <c r="P17" s="30">
        <v>1.5</v>
      </c>
      <c r="Q17" s="90">
        <f>+N17</f>
        <v>1369</v>
      </c>
      <c r="R17" s="35">
        <f t="shared" si="1"/>
        <v>2053.5</v>
      </c>
    </row>
    <row r="18" spans="2:18" ht="15">
      <c r="B18" s="96">
        <v>7</v>
      </c>
      <c r="C18" s="128" t="s">
        <v>609</v>
      </c>
      <c r="D18" s="129"/>
      <c r="E18" s="130"/>
      <c r="F18" s="91">
        <v>5</v>
      </c>
      <c r="G18" s="99" t="s">
        <v>23</v>
      </c>
      <c r="H18" s="93">
        <f t="shared" si="2"/>
        <v>3285</v>
      </c>
      <c r="I18" s="88">
        <v>5</v>
      </c>
      <c r="J18" s="74">
        <f t="shared" si="0"/>
        <v>15603.75</v>
      </c>
      <c r="K18" s="87">
        <v>8</v>
      </c>
      <c r="L18" s="29"/>
      <c r="M18" s="29"/>
      <c r="N18" s="8">
        <v>2190</v>
      </c>
      <c r="O18" s="29"/>
      <c r="P18" s="30">
        <v>1.5</v>
      </c>
      <c r="Q18" s="90">
        <f>+N18</f>
        <v>2190</v>
      </c>
      <c r="R18" s="35">
        <f t="shared" si="1"/>
        <v>3285</v>
      </c>
    </row>
    <row r="19" spans="2:18" ht="15" hidden="1">
      <c r="B19" s="96">
        <v>8</v>
      </c>
      <c r="C19" s="128" t="s">
        <v>611</v>
      </c>
      <c r="D19" s="129"/>
      <c r="E19" s="130"/>
      <c r="F19" s="91"/>
      <c r="G19" s="99" t="s">
        <v>23</v>
      </c>
      <c r="H19" s="93">
        <f t="shared" si="2"/>
        <v>630</v>
      </c>
      <c r="I19" s="88">
        <v>5</v>
      </c>
      <c r="J19" s="74">
        <f t="shared" si="0"/>
        <v>0</v>
      </c>
      <c r="K19" s="87">
        <v>9</v>
      </c>
      <c r="L19" s="29"/>
      <c r="M19" s="29"/>
      <c r="O19" s="29">
        <v>420</v>
      </c>
      <c r="P19" s="30">
        <v>1.5</v>
      </c>
      <c r="Q19" s="90">
        <f>+O19</f>
        <v>420</v>
      </c>
      <c r="R19" s="35">
        <f t="shared" si="1"/>
        <v>630</v>
      </c>
    </row>
    <row r="20" spans="2:18" ht="15">
      <c r="B20" s="96">
        <v>9</v>
      </c>
      <c r="C20" s="137" t="s">
        <v>604</v>
      </c>
      <c r="D20" s="128"/>
      <c r="E20" s="138"/>
      <c r="F20" s="91">
        <v>5</v>
      </c>
      <c r="G20" s="99" t="s">
        <v>23</v>
      </c>
      <c r="H20" s="93">
        <f>+R20</f>
        <v>2132.5</v>
      </c>
      <c r="I20" s="88">
        <v>5</v>
      </c>
      <c r="J20" s="74">
        <f t="shared" si="0"/>
        <v>10129.375</v>
      </c>
      <c r="K20" s="84">
        <v>10</v>
      </c>
      <c r="L20" s="106">
        <f>4265/2</f>
        <v>2132.5</v>
      </c>
      <c r="M20" s="29"/>
      <c r="N20" s="29"/>
      <c r="O20" s="29"/>
      <c r="P20" s="30">
        <v>1</v>
      </c>
      <c r="Q20" s="90">
        <f t="shared" si="3"/>
        <v>2132.5</v>
      </c>
      <c r="R20" s="35">
        <f t="shared" si="1"/>
        <v>2132.5</v>
      </c>
    </row>
    <row r="21" spans="2:18" ht="15">
      <c r="B21" s="96">
        <v>10</v>
      </c>
      <c r="C21" s="137" t="s">
        <v>612</v>
      </c>
      <c r="D21" s="128"/>
      <c r="E21" s="138"/>
      <c r="F21" s="100">
        <v>5</v>
      </c>
      <c r="G21" s="99" t="s">
        <v>23</v>
      </c>
      <c r="H21" s="93">
        <f>+R21</f>
        <v>3625</v>
      </c>
      <c r="I21" s="88">
        <v>5</v>
      </c>
      <c r="J21" s="74">
        <f>F21*H21*(1-I21/100)</f>
        <v>17218.75</v>
      </c>
      <c r="K21" s="84">
        <v>11</v>
      </c>
      <c r="L21" s="29">
        <f>7250/2</f>
        <v>3625</v>
      </c>
      <c r="M21" s="29"/>
      <c r="N21" s="29"/>
      <c r="O21" s="29"/>
      <c r="P21" s="30">
        <v>1</v>
      </c>
      <c r="Q21" s="90">
        <f>+L21</f>
        <v>3625</v>
      </c>
      <c r="R21" s="35">
        <f t="shared" si="1"/>
        <v>3625</v>
      </c>
    </row>
    <row r="22" spans="2:18" ht="15">
      <c r="B22" s="96">
        <v>11</v>
      </c>
      <c r="C22" s="110" t="s">
        <v>606</v>
      </c>
      <c r="D22" s="111"/>
      <c r="E22" s="141"/>
      <c r="F22" s="100">
        <v>100</v>
      </c>
      <c r="G22" s="99" t="s">
        <v>23</v>
      </c>
      <c r="H22" s="93">
        <f>+R22</f>
        <v>144</v>
      </c>
      <c r="I22" s="88">
        <v>5</v>
      </c>
      <c r="J22" s="74">
        <f>F22*H22*(1-I22/100)</f>
        <v>13680</v>
      </c>
      <c r="K22" s="84">
        <v>12</v>
      </c>
      <c r="L22" s="29"/>
      <c r="M22" s="29">
        <v>90</v>
      </c>
      <c r="N22" s="29"/>
      <c r="O22" s="29"/>
      <c r="P22" s="30">
        <v>1.6</v>
      </c>
      <c r="Q22" s="90">
        <f>+M22</f>
        <v>90</v>
      </c>
      <c r="R22" s="35">
        <f t="shared" si="1"/>
        <v>144</v>
      </c>
    </row>
    <row r="23" spans="2:18" ht="15">
      <c r="B23" s="96">
        <v>12</v>
      </c>
      <c r="C23" s="107" t="s">
        <v>613</v>
      </c>
      <c r="D23" s="108"/>
      <c r="E23" s="109"/>
      <c r="F23" s="100">
        <v>2</v>
      </c>
      <c r="G23" s="99" t="s">
        <v>23</v>
      </c>
      <c r="H23" s="93">
        <v>5406</v>
      </c>
      <c r="I23" s="88">
        <v>5</v>
      </c>
      <c r="J23" s="74">
        <f>F23*H23*(1-I23/100)</f>
        <v>10271.4</v>
      </c>
      <c r="K23" s="84"/>
      <c r="L23" s="29"/>
      <c r="M23" s="29"/>
      <c r="N23" s="29"/>
      <c r="O23" s="29"/>
      <c r="P23" s="30"/>
      <c r="Q23" s="90"/>
      <c r="R23" s="35"/>
    </row>
    <row r="24" spans="2:18" ht="15">
      <c r="B24" s="96">
        <v>13</v>
      </c>
      <c r="C24" s="139" t="s">
        <v>614</v>
      </c>
      <c r="D24" s="124"/>
      <c r="E24" s="140"/>
      <c r="F24" s="100">
        <v>3</v>
      </c>
      <c r="G24" s="99" t="s">
        <v>23</v>
      </c>
      <c r="H24" s="93">
        <v>686</v>
      </c>
      <c r="I24" s="88">
        <v>5</v>
      </c>
      <c r="J24" s="74">
        <f>F24*H24*(1-I24/100)</f>
        <v>1955.1</v>
      </c>
      <c r="K24" s="84">
        <v>13</v>
      </c>
      <c r="L24" s="29"/>
      <c r="M24" s="29"/>
      <c r="N24" s="29"/>
      <c r="O24" s="29"/>
      <c r="P24" s="30">
        <v>1.5</v>
      </c>
      <c r="Q24" s="90">
        <f t="shared" si="3"/>
        <v>0</v>
      </c>
      <c r="R24" s="35">
        <f aca="true" t="shared" si="4" ref="R24:R29">Q24*P24</f>
        <v>0</v>
      </c>
    </row>
    <row r="25" spans="2:18" ht="15">
      <c r="B25" s="96"/>
      <c r="C25" s="111"/>
      <c r="D25" s="122"/>
      <c r="E25" s="123"/>
      <c r="F25" s="100"/>
      <c r="G25" s="99"/>
      <c r="H25" s="93"/>
      <c r="I25" s="88"/>
      <c r="J25" s="74">
        <f>F25*H25*(1-I25/100)</f>
        <v>0</v>
      </c>
      <c r="K25" s="84">
        <v>14</v>
      </c>
      <c r="L25" s="29"/>
      <c r="M25" s="29"/>
      <c r="N25" s="29"/>
      <c r="O25" s="29"/>
      <c r="P25" s="30">
        <v>1.5</v>
      </c>
      <c r="Q25" s="90">
        <f t="shared" si="3"/>
        <v>0</v>
      </c>
      <c r="R25" s="35">
        <f t="shared" si="4"/>
        <v>0</v>
      </c>
    </row>
    <row r="26" spans="2:18" ht="15">
      <c r="B26" s="96"/>
      <c r="C26" s="101"/>
      <c r="D26" s="101"/>
      <c r="E26" s="51"/>
      <c r="F26" s="100"/>
      <c r="G26" s="99"/>
      <c r="H26" s="93"/>
      <c r="I26" s="88"/>
      <c r="J26" s="74">
        <f t="shared" si="0"/>
        <v>0</v>
      </c>
      <c r="K26" s="84">
        <v>15</v>
      </c>
      <c r="L26" s="29"/>
      <c r="M26" s="29"/>
      <c r="N26" s="29"/>
      <c r="O26" s="29"/>
      <c r="P26" s="30">
        <v>1.5</v>
      </c>
      <c r="Q26" s="90">
        <f t="shared" si="3"/>
        <v>0</v>
      </c>
      <c r="R26" s="35">
        <f t="shared" si="4"/>
        <v>0</v>
      </c>
    </row>
    <row r="27" spans="2:18" ht="15">
      <c r="B27" s="96"/>
      <c r="C27" s="50"/>
      <c r="D27" s="50"/>
      <c r="E27" s="51"/>
      <c r="F27" s="94"/>
      <c r="G27" s="99"/>
      <c r="H27" s="93"/>
      <c r="I27" s="88">
        <v>0</v>
      </c>
      <c r="J27" s="74">
        <f t="shared" si="0"/>
        <v>0</v>
      </c>
      <c r="K27" s="84">
        <v>16</v>
      </c>
      <c r="L27" s="29"/>
      <c r="M27" s="29"/>
      <c r="N27" s="29"/>
      <c r="O27" s="29"/>
      <c r="P27" s="30">
        <v>1.5</v>
      </c>
      <c r="Q27" s="90">
        <f t="shared" si="3"/>
        <v>0</v>
      </c>
      <c r="R27" s="35">
        <f t="shared" si="4"/>
        <v>0</v>
      </c>
    </row>
    <row r="28" spans="2:18" ht="15">
      <c r="B28" s="96"/>
      <c r="C28" s="50"/>
      <c r="D28" s="50"/>
      <c r="E28" s="51"/>
      <c r="F28" s="94"/>
      <c r="G28" s="102"/>
      <c r="H28" s="93">
        <f>+R28</f>
        <v>0</v>
      </c>
      <c r="I28" s="88">
        <v>0</v>
      </c>
      <c r="J28" s="74">
        <f t="shared" si="0"/>
        <v>0</v>
      </c>
      <c r="K28" s="84">
        <v>17</v>
      </c>
      <c r="L28" s="29"/>
      <c r="M28" s="29"/>
      <c r="N28" s="29"/>
      <c r="O28" s="29"/>
      <c r="P28" s="30">
        <v>1.5</v>
      </c>
      <c r="Q28" s="31"/>
      <c r="R28" s="35">
        <f t="shared" si="4"/>
        <v>0</v>
      </c>
    </row>
    <row r="29" spans="2:18" ht="15.75" thickBot="1">
      <c r="B29" s="97">
        <v>18</v>
      </c>
      <c r="C29" s="52"/>
      <c r="D29" s="52"/>
      <c r="E29" s="53"/>
      <c r="F29" s="94"/>
      <c r="G29" s="95"/>
      <c r="H29" s="93">
        <f>+R29</f>
        <v>0</v>
      </c>
      <c r="I29" s="89">
        <v>0</v>
      </c>
      <c r="J29" s="75">
        <f t="shared" si="0"/>
        <v>0</v>
      </c>
      <c r="K29" s="84">
        <v>18</v>
      </c>
      <c r="L29" s="29"/>
      <c r="M29" s="29"/>
      <c r="N29" s="29"/>
      <c r="O29" s="29"/>
      <c r="P29" s="32">
        <v>1.5</v>
      </c>
      <c r="Q29" s="33"/>
      <c r="R29" s="35">
        <f t="shared" si="4"/>
        <v>0</v>
      </c>
    </row>
    <row r="30" spans="2:18" ht="15">
      <c r="B30" s="98" t="s">
        <v>17</v>
      </c>
      <c r="C30" s="77"/>
      <c r="D30" s="42"/>
      <c r="E30" s="42"/>
      <c r="F30" s="54"/>
      <c r="G30" s="66" t="s">
        <v>3</v>
      </c>
      <c r="H30" s="55"/>
      <c r="I30" s="56"/>
      <c r="J30" s="64">
        <f>SUM(J11:J29)</f>
        <v>107675.375</v>
      </c>
      <c r="R30" s="85"/>
    </row>
    <row r="31" spans="2:10" ht="15.75" thickBot="1">
      <c r="B31" s="57"/>
      <c r="C31" s="59"/>
      <c r="D31" s="59"/>
      <c r="E31" s="42"/>
      <c r="F31" s="60"/>
      <c r="G31" s="61" t="s">
        <v>13</v>
      </c>
      <c r="H31" s="62"/>
      <c r="I31" s="63"/>
      <c r="J31" s="64">
        <f>J30*I31</f>
        <v>0</v>
      </c>
    </row>
    <row r="32" spans="2:23" ht="15">
      <c r="B32" s="41"/>
      <c r="C32" s="42"/>
      <c r="D32" s="42"/>
      <c r="E32" s="42"/>
      <c r="F32" s="65"/>
      <c r="G32" s="66" t="s">
        <v>4</v>
      </c>
      <c r="H32" s="58"/>
      <c r="I32" s="67"/>
      <c r="J32" s="64">
        <f>J30-J31</f>
        <v>107675.375</v>
      </c>
      <c r="M32" s="134"/>
      <c r="N32" s="135"/>
      <c r="O32" s="136"/>
      <c r="P32" s="29"/>
      <c r="Q32" s="29"/>
      <c r="W32" s="86"/>
    </row>
    <row r="33" spans="2:23" ht="15">
      <c r="B33" s="41"/>
      <c r="C33" s="42"/>
      <c r="D33" s="42"/>
      <c r="E33" s="42"/>
      <c r="F33" s="60"/>
      <c r="G33" s="61">
        <v>0.19</v>
      </c>
      <c r="H33" s="62"/>
      <c r="I33" s="63">
        <v>0.19</v>
      </c>
      <c r="J33" s="64">
        <f>J32*I33</f>
        <v>20458.32125</v>
      </c>
      <c r="M33" s="119"/>
      <c r="N33" s="120"/>
      <c r="O33" s="121"/>
      <c r="P33" s="29"/>
      <c r="Q33" s="29"/>
      <c r="W33" s="86"/>
    </row>
    <row r="34" spans="2:23" ht="15.75" thickBot="1">
      <c r="B34" s="46"/>
      <c r="C34" s="47"/>
      <c r="D34" s="47"/>
      <c r="E34" s="47"/>
      <c r="F34" s="68"/>
      <c r="G34" s="69" t="s">
        <v>2</v>
      </c>
      <c r="H34" s="70"/>
      <c r="I34" s="71"/>
      <c r="J34" s="72">
        <f>J32+J33</f>
        <v>128133.69625000001</v>
      </c>
      <c r="M34" s="119"/>
      <c r="N34" s="120"/>
      <c r="O34" s="121"/>
      <c r="P34" s="29"/>
      <c r="Q34" s="29"/>
      <c r="W34" s="86"/>
    </row>
    <row r="35" spans="13:23" ht="15">
      <c r="M35" s="119"/>
      <c r="N35" s="120"/>
      <c r="O35" s="121"/>
      <c r="P35" s="29"/>
      <c r="Q35" s="29"/>
      <c r="W35" s="86"/>
    </row>
    <row r="37" ht="15">
      <c r="AB37" s="8">
        <f>+Y36+Z36+AA36+AB36</f>
        <v>0</v>
      </c>
    </row>
  </sheetData>
  <sheetProtection formatCells="0"/>
  <mergeCells count="24">
    <mergeCell ref="M33:O33"/>
    <mergeCell ref="C20:E20"/>
    <mergeCell ref="C21:E21"/>
    <mergeCell ref="C13:E13"/>
    <mergeCell ref="C14:E14"/>
    <mergeCell ref="C15:E15"/>
    <mergeCell ref="M32:O32"/>
    <mergeCell ref="C12:E12"/>
    <mergeCell ref="M34:O34"/>
    <mergeCell ref="M35:O35"/>
    <mergeCell ref="C16:E16"/>
    <mergeCell ref="C22:E22"/>
    <mergeCell ref="C24:E24"/>
    <mergeCell ref="C25:E25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3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2014-05-29T15:45:50Z</cp:lastPrinted>
  <dcterms:created xsi:type="dcterms:W3CDTF">2013-07-12T05:01:37Z</dcterms:created>
  <dcterms:modified xsi:type="dcterms:W3CDTF">2014-05-29T22:47:54Z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