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15" windowWidth="15600" windowHeight="775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<sst xmlns="http://schemas.openxmlformats.org/spreadsheetml/2006/main" count="836" uniqueCount="604">
  <si>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</si>
  <si>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</si>
  <si>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</si>
  <si>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</si>
  <si>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</si>
  <si>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</si>
  <si>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</si>
  <si>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</si>
  <si>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</si>
  <si>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</si>
  <si>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</si>
  <si>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</si>
  <si>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</si>
  <si>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</si>
  <si>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</si>
  <si>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</si>
  <si>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</si>
  <si>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</si>
  <si>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</si>
  <si>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</si>
  <si>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</si>
  <si>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</si>
  <si>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</si>
  <si>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</si>
  <si>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</si>
  <si>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</si>
  <si>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</si>
  <si>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</si>
  <si>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</si>
  <si>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</si>
  <si>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</si>
  <si>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</si>
  <si>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</si>
  <si>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</si>
  <si>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</si>
  <si>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</si>
  <si>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</si>
  <si>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</si>
  <si>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</si>
  <si>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</si>
  <si>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</si>
  <si>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</si>
  <si>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</si>
  <si>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</si>
  <si>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</si>
  <si>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</si>
  <si>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</si>
  <si>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</si>
  <si>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</si>
  <si>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</si>
  <si>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</si>
  <si>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</si>
  <si>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</si>
  <si>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</si>
  <si>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</si>
  <si>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</si>
  <si>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</si>
  <si>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</si>
  <si>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</si>
  <si>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</si>
  <si>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</si>
  <si>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</si>
  <si>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</si>
  <si>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</si>
  <si>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</si>
  <si>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</si>
  <si>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</si>
  <si>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</si>
  <si>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</si>
  <si>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</si>
  <si>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</si>
  <si>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</si>
  <si>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</si>
  <si>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</si>
  <si>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</si>
  <si>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</si>
  <si>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</si>
  <si>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</si>
  <si>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</si>
  <si>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</si>
  <si>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</si>
  <si>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</si>
  <si>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</si>
  <si>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</si>
  <si>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</si>
  <si>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</si>
  <si>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</si>
  <si>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</si>
  <si>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</si>
  <si>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</si>
  <si>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</si>
  <si>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</si>
  <si>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</si>
  <si>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</si>
  <si>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</si>
  <si>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</si>
  <si>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</si>
  <si>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</si>
  <si>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</si>
  <si>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</si>
  <si>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</si>
  <si>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</si>
  <si>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</si>
  <si>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</si>
  <si>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</si>
  <si>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</si>
  <si>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</si>
  <si>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</si>
  <si>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</si>
  <si>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</si>
  <si>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</si>
  <si>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</si>
  <si>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</si>
  <si>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</si>
  <si>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</si>
  <si>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</si>
  <si>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</si>
  <si>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</si>
  <si>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</si>
  <si>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</si>
  <si>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</si>
  <si>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</si>
  <si>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</si>
  <si>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</si>
  <si>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</si>
  <si>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</si>
  <si>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</si>
  <si>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</si>
  <si>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</si>
  <si>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</si>
  <si>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</si>
  <si>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</si>
  <si>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</si>
  <si>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</si>
  <si>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</si>
  <si>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</si>
  <si>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</si>
  <si>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</si>
  <si>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</si>
  <si>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</si>
  <si>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</si>
  <si>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</si>
  <si>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</si>
  <si>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</si>
  <si>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</si>
  <si>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</si>
  <si>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</si>
  <si>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</si>
  <si>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</si>
  <si>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</si>
  <si>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</si>
  <si>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</si>
  <si>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</si>
  <si>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</si>
  <si>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</si>
  <si>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</si>
  <si>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</si>
  <si>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</si>
  <si>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</si>
  <si>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</si>
  <si>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</si>
  <si>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</si>
  <si>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</si>
  <si>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</si>
  <si>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</si>
  <si>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</si>
  <si>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</si>
  <si>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</si>
  <si>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</si>
  <si>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</si>
  <si>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</si>
  <si>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</si>
  <si>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</si>
  <si>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</si>
  <si>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</si>
  <si>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</si>
  <si>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</si>
  <si>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</si>
  <si>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</si>
  <si>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</si>
  <si>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</si>
  <si>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</si>
  <si>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</si>
  <si>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</si>
  <si>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</si>
  <si>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</si>
  <si>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</si>
  <si>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</si>
  <si>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</si>
  <si>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</si>
  <si>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</si>
  <si>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</si>
  <si>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</si>
  <si>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</si>
  <si>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</si>
  <si>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</si>
  <si>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</si>
  <si>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</si>
  <si>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</si>
  <si>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</si>
  <si>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</si>
  <si>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</si>
  <si>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</si>
  <si>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</si>
  <si>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</si>
  <si>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</si>
  <si>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</si>
  <si>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</si>
  <si>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</si>
  <si>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</si>
  <si>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</si>
  <si>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</si>
  <si>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</si>
  <si>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</si>
  <si>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</si>
  <si>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</si>
  <si>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</si>
  <si>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</si>
  <si>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</si>
  <si>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</si>
  <si>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</si>
  <si>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</si>
  <si>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</si>
  <si>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</si>
  <si>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</si>
  <si>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</si>
  <si>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</si>
  <si>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</si>
  <si>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</si>
  <si>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</si>
  <si>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</si>
  <si>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</si>
  <si>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</si>
  <si>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</si>
  <si>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</si>
  <si>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</si>
  <si>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</si>
  <si>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</si>
  <si>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</si>
  <si>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</si>
  <si>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</si>
  <si>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</si>
  <si>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</si>
  <si>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</si>
  <si>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</si>
  <si>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</si>
  <si>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</si>
  <si>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</si>
  <si>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</si>
  <si>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</si>
  <si>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</si>
  <si>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</si>
  <si>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</si>
  <si>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</si>
  <si>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</si>
  <si>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</si>
  <si>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</si>
  <si>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</si>
  <si>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</si>
  <si>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</si>
  <si>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</si>
  <si>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</si>
  <si>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</si>
  <si>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</si>
  <si>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</si>
  <si>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</si>
  <si>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</si>
  <si>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</si>
  <si>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</si>
  <si>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</si>
  <si>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</si>
  <si>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</si>
  <si>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</si>
  <si>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</si>
  <si>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</si>
  <si>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</si>
  <si>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</si>
  <si>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</si>
  <si>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</si>
  <si>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</si>
  <si>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</si>
  <si>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</si>
  <si>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</si>
  <si>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</si>
  <si>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</si>
  <si>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</si>
  <si>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</si>
  <si>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</si>
  <si>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</si>
  <si>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</si>
  <si>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</si>
  <si>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</si>
  <si>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</si>
  <si>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</si>
  <si>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</si>
  <si>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</si>
  <si>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</si>
  <si>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</si>
  <si>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</si>
  <si>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</si>
  <si>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</si>
  <si>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</si>
  <si>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</si>
  <si>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</si>
  <si>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</si>
  <si>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</si>
  <si>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</si>
  <si>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</si>
  <si>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</si>
  <si>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</si>
  <si>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</si>
  <si>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</si>
  <si>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</si>
  <si>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</si>
  <si>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</si>
  <si>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</si>
  <si>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</si>
  <si>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</si>
  <si>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</si>
  <si>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</si>
  <si>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</si>
  <si>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</si>
  <si>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</si>
  <si>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</si>
  <si>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</si>
  <si>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</si>
  <si>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</si>
  <si>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</si>
  <si>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</si>
  <si>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</si>
  <si>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</si>
  <si>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</si>
  <si>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</si>
  <si>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</si>
  <si>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</si>
  <si>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</si>
  <si>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</si>
  <si>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</si>
  <si>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</si>
  <si>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</si>
  <si>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</si>
  <si>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</si>
  <si>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</si>
  <si>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</si>
  <si>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</si>
  <si>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</si>
  <si>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</si>
  <si>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</si>
  <si>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</si>
  <si>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</si>
  <si>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</si>
  <si>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</si>
  <si>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</si>
  <si>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</si>
  <si>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</si>
  <si>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</si>
  <si>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</si>
  <si>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</si>
  <si>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</si>
  <si>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</si>
  <si>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</si>
  <si>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</si>
  <si>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</si>
  <si>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</si>
  <si>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</si>
  <si>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</si>
  <si>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</si>
  <si>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</si>
  <si>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</si>
  <si>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</si>
  <si>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</si>
  <si>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</si>
  <si>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</si>
  <si>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</si>
  <si>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</si>
  <si>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</si>
  <si>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</si>
  <si>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</si>
  <si>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</si>
  <si>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</si>
  <si>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</si>
  <si>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</si>
  <si>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</si>
  <si>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</si>
  <si>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</si>
  <si>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</si>
  <si>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</si>
  <si>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</si>
  <si>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</si>
  <si>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</si>
  <si>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</si>
  <si>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</si>
  <si>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</si>
  <si>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</si>
  <si>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</si>
  <si>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</si>
  <si>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</si>
  <si>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</si>
  <si>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</si>
  <si>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</si>
  <si>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</si>
  <si>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</si>
  <si>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</si>
  <si>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</si>
  <si>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</si>
  <si>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</si>
  <si>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</si>
  <si>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</si>
  <si>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</si>
  <si>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</si>
  <si>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</si>
  <si>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</si>
  <si>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</si>
  <si>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</si>
  <si>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</si>
  <si>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</si>
  <si>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</si>
  <si>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</si>
  <si>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</si>
  <si>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</si>
  <si>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</si>
  <si>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</si>
  <si>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</si>
  <si>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</si>
  <si>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</si>
  <si>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</si>
  <si>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</si>
  <si>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</si>
  <si>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</si>
  <si>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</si>
  <si>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</si>
  <si>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</si>
  <si>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</si>
  <si>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</si>
  <si>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</si>
  <si>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</si>
  <si>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</si>
  <si>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</si>
  <si>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</si>
  <si>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</si>
  <si>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</si>
  <si>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</si>
  <si>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</si>
  <si>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</si>
  <si>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</si>
  <si>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</si>
  <si>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</si>
  <si>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</si>
  <si>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</si>
  <si>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</si>
  <si>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</si>
  <si>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</si>
  <si>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</si>
  <si>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</si>
  <si>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</si>
  <si>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</si>
  <si>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</si>
  <si>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</si>
  <si>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</si>
  <si>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</si>
  <si>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</si>
  <si>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</si>
  <si>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</si>
  <si>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</si>
  <si>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</si>
  <si>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</si>
  <si>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</si>
  <si>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</si>
  <si>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</si>
  <si>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</si>
  <si>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</si>
  <si>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</si>
  <si>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</si>
  <si>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</si>
  <si>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</si>
  <si>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</si>
  <si>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</si>
  <si>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</si>
  <si>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</si>
  <si>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</si>
  <si>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</si>
  <si>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</si>
  <si>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</si>
  <si>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</si>
  <si>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</si>
  <si>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</si>
  <si>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</si>
  <si>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</si>
  <si>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</si>
  <si>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</si>
  <si>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</si>
  <si>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</si>
  <si>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</si>
  <si>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</si>
  <si>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</si>
  <si>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</si>
  <si>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</si>
  <si>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</si>
  <si>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</si>
  <si>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</si>
  <si>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</si>
  <si>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</si>
  <si>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</si>
  <si>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</si>
  <si>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</si>
  <si>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</si>
  <si>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</si>
  <si>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</si>
  <si>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</si>
  <si>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</si>
  <si>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</si>
  <si>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</si>
  <si>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</si>
  <si>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</si>
  <si>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</si>
  <si>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</si>
  <si>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</si>
  <si>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</si>
  <si>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</si>
  <si>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</si>
  <si>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</si>
  <si>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</si>
  <si>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</si>
  <si>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</si>
  <si>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</si>
  <si>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</si>
  <si>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</si>
  <si>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</si>
  <si>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</si>
  <si>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</si>
  <si>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</si>
  <si>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</si>
  <si>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</si>
  <si>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</si>
  <si>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</si>
  <si>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</si>
  <si>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</si>
  <si>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</si>
  <si>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</si>
  <si>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</si>
  <si>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</si>
  <si>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</si>
  <si>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</si>
  <si>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</si>
  <si>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</si>
  <si>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</si>
  <si>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</si>
  <si>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</si>
  <si>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</si>
  <si>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</si>
  <si>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</si>
  <si>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</si>
  <si>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</si>
  <si>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</si>
  <si>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</si>
  <si>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</si>
  <si>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</si>
  <si>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</si>
  <si>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</si>
  <si>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</si>
  <si>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</si>
  <si>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</si>
  <si>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</si>
  <si>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</si>
  <si>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</si>
  <si>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</si>
  <si>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</si>
  <si>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</si>
  <si>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</si>
  <si>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</si>
  <si>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</si>
  <si>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</si>
  <si>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</si>
  <si>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</si>
  <si>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</si>
  <si>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</si>
  <si>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</si>
  <si>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</si>
  <si>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</si>
  <si>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</si>
  <si>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89.407.400-0</t>
  </si>
  <si>
    <t>MARZULLO S.A.</t>
  </si>
  <si>
    <t>AV.PDTE.FREI MONTALVA 3899</t>
  </si>
  <si>
    <t>(2)7369332</t>
  </si>
  <si>
    <t>LUCAS DIESEL</t>
  </si>
  <si>
    <t>11111111-1</t>
  </si>
  <si>
    <t>Rodrigo Rojas</t>
  </si>
  <si>
    <t>rrojas@lucasdiesel.cl</t>
  </si>
  <si>
    <t>96.896.610-3</t>
  </si>
  <si>
    <t>ACMANET</t>
  </si>
  <si>
    <t>AV. GRAN BRETAÑA 2675</t>
  </si>
  <si>
    <t>TALCAHUANO</t>
  </si>
  <si>
    <t>ERICK ONFRAY GONZALEZ</t>
  </si>
  <si>
    <t xml:space="preserve"> +56-6-8483336</t>
  </si>
  <si>
    <t>Luis Barriento Nuñez</t>
  </si>
  <si>
    <t xml:space="preserve"> </t>
  </si>
  <si>
    <t>TEE GLV BSP 11/2"</t>
  </si>
  <si>
    <t>CAÑERIA A-53 GALV BSP SCH40 11/2"</t>
  </si>
  <si>
    <t xml:space="preserve">CODO  90º GLV BSP 11/2" CH </t>
  </si>
  <si>
    <t>MTS</t>
  </si>
  <si>
    <t>COPLA GALV BSP 11/2</t>
  </si>
  <si>
    <t xml:space="preserve">NIPLE TUERCA GALV BSP 11/2 </t>
  </si>
  <si>
    <t>ayagon</t>
  </si>
  <si>
    <t>1651A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</si>
</sst>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&quot; de &quot;mmmm&quot; de &quot;yyyy;@"/>
    <numFmt numFmtId="173" formatCode="00000\-0000"/>
    <numFmt numFmtId="174" formatCode="0;\-0;;@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4"/>
      <name val="Calibri"/>
      <family val="2"/>
    </font>
    <font>
      <b/>
      <sz val="8"/>
      <color theme="10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b/>
      <sz val="8"/>
      <color theme="3" tint="0.39998000860214233"/>
      <name val="Calibri"/>
      <family val="2"/>
    </font>
    <font>
      <sz val="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36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 vertical="top" wrapText="1"/>
      <protection locked="0"/>
    </xf>
    <xf numFmtId="0" fontId="49" fillId="33" borderId="11" xfId="0" applyFont="1" applyFill="1" applyBorder="1" applyAlignment="1" applyProtection="1">
      <alignment horizontal="center" vertical="top" wrapText="1"/>
      <protection locked="0"/>
    </xf>
    <xf numFmtId="0" fontId="49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 horizontal="left" vertical="center" wrapText="1"/>
      <protection locked="0"/>
    </xf>
    <xf numFmtId="0" fontId="50" fillId="33" borderId="0" xfId="0" applyFont="1" applyFill="1" applyBorder="1" applyAlignment="1" applyProtection="1">
      <alignment horizontal="center" vertical="center"/>
      <protection locked="0"/>
    </xf>
    <xf numFmtId="172" fontId="50" fillId="33" borderId="0" xfId="0" applyNumberFormat="1" applyFont="1" applyFill="1" applyBorder="1" applyAlignment="1" applyProtection="1">
      <alignment horizontal="center" vertical="center"/>
      <protection locked="0"/>
    </xf>
    <xf numFmtId="14" fontId="51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0" fillId="0" borderId="19" xfId="0" applyFont="1" applyFill="1" applyBorder="1" applyAlignment="1" applyProtection="1">
      <alignment horizontal="center"/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50" fillId="0" borderId="20" xfId="0" applyFont="1" applyFill="1" applyBorder="1" applyAlignment="1" applyProtection="1">
      <alignment horizontal="center"/>
      <protection locked="0"/>
    </xf>
    <xf numFmtId="0" fontId="50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2" fillId="0" borderId="0" xfId="0" applyFont="1" applyAlignment="1" applyProtection="1">
      <alignment/>
      <protection locked="0"/>
    </xf>
    <xf numFmtId="0" fontId="52" fillId="0" borderId="20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52" fillId="0" borderId="22" xfId="0" applyFont="1" applyBorder="1" applyAlignment="1" applyProtection="1">
      <alignment/>
      <protection locked="0"/>
    </xf>
    <xf numFmtId="0" fontId="52" fillId="0" borderId="23" xfId="0" applyFont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3" fontId="52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3" fillId="33" borderId="10" xfId="0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 horizontal="center"/>
      <protection locked="0"/>
    </xf>
    <xf numFmtId="0" fontId="53" fillId="33" borderId="14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 horizontal="left"/>
      <protection locked="0"/>
    </xf>
    <xf numFmtId="0" fontId="55" fillId="33" borderId="15" xfId="45" applyFont="1" applyFill="1" applyBorder="1" applyAlignment="1" applyProtection="1">
      <alignment horizontal="left"/>
      <protection/>
    </xf>
    <xf numFmtId="172" fontId="56" fillId="33" borderId="15" xfId="0" applyNumberFormat="1" applyFont="1" applyFill="1" applyBorder="1" applyAlignment="1" applyProtection="1">
      <alignment horizontal="left" vertical="center"/>
      <protection/>
    </xf>
    <xf numFmtId="0" fontId="53" fillId="33" borderId="25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0" fontId="56" fillId="33" borderId="24" xfId="0" applyFont="1" applyFill="1" applyBorder="1" applyAlignment="1" applyProtection="1">
      <alignment/>
      <protection locked="0"/>
    </xf>
    <xf numFmtId="172" fontId="56" fillId="33" borderId="26" xfId="0" applyNumberFormat="1" applyFont="1" applyFill="1" applyBorder="1" applyAlignment="1" applyProtection="1">
      <alignment horizontal="left" vertical="center"/>
      <protection locked="0"/>
    </xf>
    <xf numFmtId="0" fontId="53" fillId="0" borderId="27" xfId="0" applyFont="1" applyBorder="1" applyAlignment="1" applyProtection="1">
      <alignment horizontal="center"/>
      <protection locked="0"/>
    </xf>
    <xf numFmtId="0" fontId="53" fillId="0" borderId="28" xfId="0" applyFont="1" applyBorder="1" applyAlignment="1" applyProtection="1">
      <alignment horizontal="center"/>
      <protection locked="0"/>
    </xf>
    <xf numFmtId="0" fontId="53" fillId="0" borderId="29" xfId="0" applyFont="1" applyBorder="1" applyAlignment="1" applyProtection="1">
      <alignment horizontal="center"/>
      <protection locked="0"/>
    </xf>
    <xf numFmtId="0" fontId="53" fillId="0" borderId="30" xfId="0" applyFont="1" applyBorder="1" applyAlignment="1" applyProtection="1">
      <alignment horizontal="center"/>
      <protection locked="0"/>
    </xf>
    <xf numFmtId="0" fontId="53" fillId="0" borderId="31" xfId="0" applyFont="1" applyBorder="1" applyAlignment="1" applyProtection="1">
      <alignment horizontal="center"/>
      <protection locked="0"/>
    </xf>
    <xf numFmtId="0" fontId="57" fillId="33" borderId="14" xfId="0" applyFont="1" applyFill="1" applyBorder="1" applyAlignment="1" applyProtection="1">
      <alignment/>
      <protection locked="0"/>
    </xf>
    <xf numFmtId="0" fontId="57" fillId="33" borderId="0" xfId="0" applyFont="1" applyFill="1" applyBorder="1" applyAlignment="1" applyProtection="1">
      <alignment/>
      <protection locked="0"/>
    </xf>
    <xf numFmtId="0" fontId="57" fillId="33" borderId="15" xfId="0" applyFont="1" applyFill="1" applyBorder="1" applyAlignment="1" applyProtection="1">
      <alignment/>
      <protection locked="0"/>
    </xf>
    <xf numFmtId="0" fontId="57" fillId="33" borderId="32" xfId="0" applyFont="1" applyFill="1" applyBorder="1" applyAlignment="1" applyProtection="1">
      <alignment/>
      <protection locked="0"/>
    </xf>
    <xf numFmtId="0" fontId="57" fillId="33" borderId="25" xfId="0" applyFont="1" applyFill="1" applyBorder="1" applyAlignment="1" applyProtection="1">
      <alignment/>
      <protection locked="0"/>
    </xf>
    <xf numFmtId="0" fontId="57" fillId="33" borderId="24" xfId="0" applyFont="1" applyFill="1" applyBorder="1" applyAlignment="1" applyProtection="1">
      <alignment/>
      <protection locked="0"/>
    </xf>
    <xf numFmtId="0" fontId="57" fillId="33" borderId="26" xfId="0" applyFont="1" applyFill="1" applyBorder="1" applyAlignment="1" applyProtection="1">
      <alignment/>
      <protection locked="0"/>
    </xf>
    <xf numFmtId="0" fontId="56" fillId="33" borderId="10" xfId="0" applyFont="1" applyFill="1" applyBorder="1" applyAlignment="1" applyProtection="1">
      <alignment/>
      <protection locked="0"/>
    </xf>
    <xf numFmtId="0" fontId="53" fillId="33" borderId="12" xfId="0" applyFont="1" applyFill="1" applyBorder="1" applyAlignment="1" applyProtection="1">
      <alignment/>
      <protection locked="0"/>
    </xf>
    <xf numFmtId="0" fontId="53" fillId="33" borderId="28" xfId="0" applyFont="1" applyFill="1" applyBorder="1" applyAlignment="1" applyProtection="1">
      <alignment horizontal="right" vertical="center"/>
      <protection locked="0"/>
    </xf>
    <xf numFmtId="0" fontId="53" fillId="33" borderId="11" xfId="0" applyFont="1" applyFill="1" applyBorder="1" applyAlignment="1" applyProtection="1">
      <alignment horizontal="right" vertical="center"/>
      <protection locked="0"/>
    </xf>
    <xf numFmtId="0" fontId="53" fillId="33" borderId="30" xfId="0" applyFont="1" applyFill="1" applyBorder="1" applyAlignment="1" applyProtection="1">
      <alignment horizontal="right"/>
      <protection locked="0"/>
    </xf>
    <xf numFmtId="1" fontId="53" fillId="33" borderId="31" xfId="0" applyNumberFormat="1" applyFont="1" applyFill="1" applyBorder="1" applyAlignment="1" applyProtection="1">
      <alignment horizontal="center"/>
      <protection/>
    </xf>
    <xf numFmtId="0" fontId="53" fillId="33" borderId="14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left" vertical="center"/>
      <protection locked="0"/>
    </xf>
    <xf numFmtId="0" fontId="53" fillId="33" borderId="15" xfId="0" applyFont="1" applyFill="1" applyBorder="1" applyAlignment="1" applyProtection="1">
      <alignment horizontal="right"/>
      <protection locked="0"/>
    </xf>
    <xf numFmtId="9" fontId="53" fillId="33" borderId="33" xfId="0" applyNumberFormat="1" applyFont="1" applyFill="1" applyBorder="1" applyAlignment="1" applyProtection="1">
      <alignment horizontal="right" vertical="center"/>
      <protection locked="0"/>
    </xf>
    <xf numFmtId="9" fontId="53" fillId="33" borderId="0" xfId="0" applyNumberFormat="1" applyFont="1" applyFill="1" applyBorder="1" applyAlignment="1" applyProtection="1">
      <alignment horizontal="right" vertical="center"/>
      <protection locked="0"/>
    </xf>
    <xf numFmtId="9" fontId="53" fillId="33" borderId="19" xfId="0" applyNumberFormat="1" applyFont="1" applyFill="1" applyBorder="1" applyAlignment="1" applyProtection="1">
      <alignment horizontal="center" vertical="center"/>
      <protection locked="0"/>
    </xf>
    <xf numFmtId="1" fontId="53" fillId="33" borderId="34" xfId="0" applyNumberFormat="1" applyFont="1" applyFill="1" applyBorder="1" applyAlignment="1" applyProtection="1">
      <alignment horizontal="center"/>
      <protection/>
    </xf>
    <xf numFmtId="0" fontId="53" fillId="33" borderId="15" xfId="0" applyFont="1" applyFill="1" applyBorder="1" applyAlignment="1" applyProtection="1">
      <alignment/>
      <protection locked="0"/>
    </xf>
    <xf numFmtId="0" fontId="53" fillId="33" borderId="33" xfId="0" applyFont="1" applyFill="1" applyBorder="1" applyAlignment="1" applyProtection="1">
      <alignment horizontal="right" vertical="center"/>
      <protection locked="0"/>
    </xf>
    <xf numFmtId="0" fontId="53" fillId="33" borderId="19" xfId="0" applyFont="1" applyFill="1" applyBorder="1" applyAlignment="1" applyProtection="1">
      <alignment horizontal="right"/>
      <protection locked="0"/>
    </xf>
    <xf numFmtId="0" fontId="53" fillId="33" borderId="26" xfId="0" applyFont="1" applyFill="1" applyBorder="1" applyAlignment="1" applyProtection="1">
      <alignment/>
      <protection locked="0"/>
    </xf>
    <xf numFmtId="0" fontId="53" fillId="33" borderId="35" xfId="0" applyFont="1" applyFill="1" applyBorder="1" applyAlignment="1" applyProtection="1">
      <alignment horizontal="right" vertical="center"/>
      <protection locked="0"/>
    </xf>
    <xf numFmtId="0" fontId="53" fillId="33" borderId="24" xfId="0" applyFont="1" applyFill="1" applyBorder="1" applyAlignment="1" applyProtection="1">
      <alignment horizontal="right" vertical="center"/>
      <protection locked="0"/>
    </xf>
    <xf numFmtId="0" fontId="53" fillId="33" borderId="36" xfId="0" applyFont="1" applyFill="1" applyBorder="1" applyAlignment="1" applyProtection="1">
      <alignment horizontal="right"/>
      <protection locked="0"/>
    </xf>
    <xf numFmtId="1" fontId="53" fillId="33" borderId="37" xfId="0" applyNumberFormat="1" applyFont="1" applyFill="1" applyBorder="1" applyAlignment="1" applyProtection="1">
      <alignment horizontal="center"/>
      <protection/>
    </xf>
    <xf numFmtId="173" fontId="58" fillId="0" borderId="13" xfId="45" applyNumberFormat="1" applyFont="1" applyFill="1" applyBorder="1" applyAlignment="1" applyProtection="1">
      <alignment horizontal="center" vertical="center"/>
      <protection locked="0"/>
    </xf>
    <xf numFmtId="174" fontId="53" fillId="33" borderId="27" xfId="0" applyNumberFormat="1" applyFont="1" applyFill="1" applyBorder="1" applyAlignment="1" applyProtection="1">
      <alignment horizontal="center"/>
      <protection/>
    </xf>
    <xf numFmtId="174" fontId="53" fillId="33" borderId="27" xfId="0" applyNumberFormat="1" applyFont="1" applyFill="1" applyBorder="1" applyAlignment="1" applyProtection="1">
      <alignment horizontal="center"/>
      <protection locked="0"/>
    </xf>
    <xf numFmtId="174" fontId="53" fillId="33" borderId="12" xfId="0" applyNumberFormat="1" applyFont="1" applyFill="1" applyBorder="1" applyAlignment="1" applyProtection="1">
      <alignment horizontal="center"/>
      <protection/>
    </xf>
    <xf numFmtId="174" fontId="53" fillId="33" borderId="32" xfId="0" applyNumberFormat="1" applyFont="1" applyFill="1" applyBorder="1" applyAlignment="1" applyProtection="1">
      <alignment horizontal="center"/>
      <protection/>
    </xf>
    <xf numFmtId="174" fontId="53" fillId="33" borderId="32" xfId="0" applyNumberFormat="1" applyFont="1" applyFill="1" applyBorder="1" applyAlignment="1" applyProtection="1">
      <alignment horizontal="center"/>
      <protection locked="0"/>
    </xf>
    <xf numFmtId="174" fontId="53" fillId="33" borderId="15" xfId="0" applyNumberFormat="1" applyFont="1" applyFill="1" applyBorder="1" applyAlignment="1" applyProtection="1">
      <alignment horizontal="center"/>
      <protection/>
    </xf>
    <xf numFmtId="174" fontId="53" fillId="33" borderId="38" xfId="0" applyNumberFormat="1" applyFont="1" applyFill="1" applyBorder="1" applyAlignment="1" applyProtection="1">
      <alignment horizontal="center"/>
      <protection/>
    </xf>
    <xf numFmtId="174" fontId="53" fillId="33" borderId="38" xfId="0" applyNumberFormat="1" applyFont="1" applyFill="1" applyBorder="1" applyAlignment="1" applyProtection="1">
      <alignment horizontal="center"/>
      <protection locked="0"/>
    </xf>
    <xf numFmtId="174" fontId="53" fillId="33" borderId="26" xfId="0" applyNumberFormat="1" applyFont="1" applyFill="1" applyBorder="1" applyAlignment="1" applyProtection="1">
      <alignment horizontal="center"/>
      <protection/>
    </xf>
    <xf numFmtId="174" fontId="59" fillId="0" borderId="0" xfId="0" applyNumberFormat="1" applyFont="1" applyFill="1" applyBorder="1" applyAlignment="1" applyProtection="1">
      <alignment/>
      <protection/>
    </xf>
    <xf numFmtId="0" fontId="53" fillId="33" borderId="10" xfId="0" applyNumberFormat="1" applyFont="1" applyFill="1" applyBorder="1" applyAlignment="1" applyProtection="1">
      <alignment horizontal="center"/>
      <protection locked="0"/>
    </xf>
    <xf numFmtId="0" fontId="57" fillId="33" borderId="15" xfId="0" applyFont="1" applyFill="1" applyBorder="1" applyAlignment="1" applyProtection="1">
      <alignment horizontal="center"/>
      <protection locked="0"/>
    </xf>
    <xf numFmtId="0" fontId="56" fillId="33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28" fillId="33" borderId="0" xfId="0" applyFont="1" applyFill="1" applyBorder="1" applyAlignment="1" applyProtection="1">
      <alignment horizontal="left"/>
      <protection/>
    </xf>
    <xf numFmtId="0" fontId="56" fillId="33" borderId="0" xfId="0" applyFont="1" applyFill="1" applyBorder="1" applyAlignment="1" applyProtection="1">
      <alignment horizontal="left"/>
      <protection/>
    </xf>
    <xf numFmtId="174" fontId="28" fillId="33" borderId="15" xfId="0" applyNumberFormat="1" applyFont="1" applyFill="1" applyBorder="1" applyAlignment="1" applyProtection="1">
      <alignment horizontal="left"/>
      <protection/>
    </xf>
    <xf numFmtId="174" fontId="28" fillId="33" borderId="12" xfId="0" applyNumberFormat="1" applyFont="1" applyFill="1" applyBorder="1" applyAlignment="1" applyProtection="1">
      <alignment horizontal="left"/>
      <protection/>
    </xf>
    <xf numFmtId="0" fontId="29" fillId="33" borderId="15" xfId="0" applyFont="1" applyFill="1" applyBorder="1" applyAlignment="1" applyProtection="1">
      <alignment horizontal="center"/>
      <protection locked="0"/>
    </xf>
    <xf numFmtId="0" fontId="29" fillId="33" borderId="12" xfId="0" applyFont="1" applyFill="1" applyBorder="1" applyAlignment="1" applyProtection="1">
      <alignment horizontal="center"/>
      <protection locked="0"/>
    </xf>
    <xf numFmtId="0" fontId="40" fillId="0" borderId="0" xfId="45" applyAlignment="1">
      <alignment/>
    </xf>
    <xf numFmtId="0" fontId="60" fillId="33" borderId="14" xfId="0" applyNumberFormat="1" applyFont="1" applyFill="1" applyBorder="1" applyAlignment="1" applyProtection="1">
      <alignment horizontal="center"/>
      <protection locked="0"/>
    </xf>
    <xf numFmtId="0" fontId="33" fillId="0" borderId="0" xfId="0" applyNumberFormat="1" applyFont="1" applyAlignment="1" applyProtection="1">
      <alignment horizontal="left"/>
      <protection locked="0"/>
    </xf>
    <xf numFmtId="9" fontId="0" fillId="0" borderId="0" xfId="0" applyNumberFormat="1" applyAlignment="1" applyProtection="1">
      <alignment/>
      <protection locked="0"/>
    </xf>
    <xf numFmtId="9" fontId="0" fillId="34" borderId="0" xfId="54" applyFont="1" applyFill="1" applyAlignment="1" applyProtection="1">
      <alignment/>
      <protection locked="0"/>
    </xf>
    <xf numFmtId="0" fontId="28" fillId="33" borderId="15" xfId="0" applyFont="1" applyFill="1" applyBorder="1" applyAlignment="1" applyProtection="1">
      <alignment horizontal="center"/>
      <protection locked="0"/>
    </xf>
    <xf numFmtId="0" fontId="29" fillId="33" borderId="27" xfId="0" applyFont="1" applyFill="1" applyBorder="1" applyAlignment="1" applyProtection="1">
      <alignment/>
      <protection locked="0"/>
    </xf>
    <xf numFmtId="0" fontId="29" fillId="33" borderId="32" xfId="0" applyFont="1" applyFill="1" applyBorder="1" applyAlignment="1" applyProtection="1">
      <alignment/>
      <protection locked="0"/>
    </xf>
    <xf numFmtId="0" fontId="31" fillId="0" borderId="0" xfId="0" applyNumberFormat="1" applyFont="1" applyAlignment="1" applyProtection="1">
      <alignment horizontal="left"/>
      <protection locked="0"/>
    </xf>
    <xf numFmtId="174" fontId="29" fillId="33" borderId="32" xfId="0" applyNumberFormat="1" applyFont="1" applyFill="1" applyBorder="1" applyAlignment="1" applyProtection="1">
      <alignment horizontal="center"/>
      <protection/>
    </xf>
    <xf numFmtId="174" fontId="29" fillId="33" borderId="32" xfId="0" applyNumberFormat="1" applyFont="1" applyFill="1" applyBorder="1" applyAlignment="1" applyProtection="1">
      <alignment horizontal="center"/>
      <protection locked="0"/>
    </xf>
    <xf numFmtId="174" fontId="29" fillId="33" borderId="15" xfId="0" applyNumberFormat="1" applyFont="1" applyFill="1" applyBorder="1" applyAlignment="1" applyProtection="1">
      <alignment horizontal="center"/>
      <protection/>
    </xf>
    <xf numFmtId="0" fontId="29" fillId="33" borderId="14" xfId="0" applyNumberFormat="1" applyFont="1" applyFill="1" applyBorder="1" applyAlignment="1" applyProtection="1">
      <alignment horizontal="center"/>
      <protection locked="0"/>
    </xf>
    <xf numFmtId="0" fontId="28" fillId="33" borderId="14" xfId="0" applyFont="1" applyFill="1" applyBorder="1" applyAlignment="1" applyProtection="1">
      <alignment horizontal="left"/>
      <protection locked="0"/>
    </xf>
    <xf numFmtId="0" fontId="28" fillId="0" borderId="0" xfId="0" applyFont="1" applyBorder="1" applyAlignment="1" applyProtection="1">
      <alignment/>
      <protection locked="0"/>
    </xf>
    <xf numFmtId="0" fontId="28" fillId="0" borderId="15" xfId="0" applyFont="1" applyBorder="1" applyAlignment="1" applyProtection="1">
      <alignment/>
      <protection locked="0"/>
    </xf>
    <xf numFmtId="0" fontId="57" fillId="33" borderId="14" xfId="0" applyFont="1" applyFill="1" applyBorder="1" applyAlignment="1" applyProtection="1">
      <alignment horizontal="left"/>
      <protection locked="0"/>
    </xf>
    <xf numFmtId="0" fontId="53" fillId="0" borderId="0" xfId="0" applyFont="1" applyBorder="1" applyAlignment="1" applyProtection="1">
      <alignment/>
      <protection locked="0"/>
    </xf>
    <xf numFmtId="0" fontId="53" fillId="0" borderId="15" xfId="0" applyFont="1" applyBorder="1" applyAlignment="1" applyProtection="1">
      <alignment/>
      <protection locked="0"/>
    </xf>
    <xf numFmtId="0" fontId="28" fillId="33" borderId="10" xfId="0" applyFont="1" applyFill="1" applyBorder="1" applyAlignment="1" applyProtection="1">
      <alignment horizontal="left"/>
      <protection locked="0"/>
    </xf>
    <xf numFmtId="0" fontId="28" fillId="0" borderId="11" xfId="0" applyFont="1" applyBorder="1" applyAlignment="1" applyProtection="1">
      <alignment/>
      <protection locked="0"/>
    </xf>
    <xf numFmtId="0" fontId="28" fillId="0" borderId="12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3" fillId="0" borderId="11" xfId="0" applyFont="1" applyBorder="1" applyAlignment="1" applyProtection="1">
      <alignment/>
      <protection locked="0"/>
    </xf>
    <xf numFmtId="0" fontId="53" fillId="0" borderId="12" xfId="0" applyFont="1" applyBorder="1" applyAlignment="1" applyProtection="1">
      <alignment/>
      <protection locked="0"/>
    </xf>
    <xf numFmtId="0" fontId="53" fillId="33" borderId="14" xfId="0" applyFont="1" applyFill="1" applyBorder="1" applyAlignment="1" applyProtection="1">
      <alignment horizontal="left"/>
      <protection locked="0"/>
    </xf>
    <xf numFmtId="0" fontId="53" fillId="33" borderId="0" xfId="0" applyFont="1" applyFill="1" applyBorder="1" applyAlignment="1" applyProtection="1">
      <alignment horizontal="left"/>
      <protection locked="0"/>
    </xf>
    <xf numFmtId="174" fontId="56" fillId="33" borderId="0" xfId="0" applyNumberFormat="1" applyFont="1" applyFill="1" applyBorder="1" applyAlignment="1" applyProtection="1">
      <alignment horizontal="left"/>
      <protection/>
    </xf>
    <xf numFmtId="174" fontId="56" fillId="33" borderId="15" xfId="0" applyNumberFormat="1" applyFont="1" applyFill="1" applyBorder="1" applyAlignment="1" applyProtection="1">
      <alignment horizontal="left"/>
      <protection/>
    </xf>
    <xf numFmtId="174" fontId="28" fillId="33" borderId="0" xfId="0" applyNumberFormat="1" applyFont="1" applyFill="1" applyBorder="1" applyAlignment="1" applyProtection="1">
      <alignment horizontal="left"/>
      <protection/>
    </xf>
    <xf numFmtId="174" fontId="54" fillId="33" borderId="0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rojas@lucasdiesel.c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36"/>
  <sheetViews>
    <sheetView tabSelected="1" zoomScalePageLayoutView="0" workbookViewId="0" topLeftCell="A1">
      <selection activeCell="J2" sqref="J2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7" width="11.8515625" style="8" bestFit="1" customWidth="1"/>
    <col min="18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84" t="s">
        <v>603</v>
      </c>
      <c r="K2" s="7" t="s">
        <v>595</v>
      </c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98" t="s">
        <v>580</v>
      </c>
      <c r="E4" s="38" t="s">
        <v>12</v>
      </c>
      <c r="F4" s="39"/>
      <c r="G4" s="39"/>
      <c r="H4" s="40"/>
      <c r="I4" s="38" t="s">
        <v>9</v>
      </c>
      <c r="J4" s="102" t="str">
        <f>VLOOKUP(D4,CLIENTES,10,FALSE)</f>
        <v>(2)7369332</v>
      </c>
      <c r="K4" s="20"/>
    </row>
    <row r="5" spans="2:11" ht="15">
      <c r="B5" s="41"/>
      <c r="C5" s="42"/>
      <c r="D5" s="43"/>
      <c r="E5" s="132" t="str">
        <f>VLOOKUP(D4,CLIENTES,4,FALSE)</f>
        <v>AV.PDTE.FREI MONTALVA 3899</v>
      </c>
      <c r="F5" s="132"/>
      <c r="G5" s="132"/>
      <c r="H5" s="132"/>
      <c r="I5" s="132"/>
      <c r="J5" s="133"/>
      <c r="K5" s="20"/>
    </row>
    <row r="6" spans="2:10" ht="17.25" customHeight="1">
      <c r="B6" s="41" t="s">
        <v>27</v>
      </c>
      <c r="C6" s="42"/>
      <c r="D6" s="100" t="str">
        <f>VLOOKUP(D4,CLIENTES,2,FALSE)</f>
        <v>MARZULLO S.A.</v>
      </c>
      <c r="E6" s="42" t="s">
        <v>7</v>
      </c>
      <c r="F6" s="134">
        <f>VLOOKUP(D4,CLIENTES,5,FALSE)</f>
        <v>0</v>
      </c>
      <c r="G6" s="134"/>
      <c r="H6" s="134"/>
      <c r="I6" s="94">
        <f>VLOOKUP(D4,CLIENTES,11,FALSE)</f>
        <v>0</v>
      </c>
      <c r="J6" s="44"/>
    </row>
    <row r="7" spans="2:10" ht="15">
      <c r="B7" s="41" t="s">
        <v>25</v>
      </c>
      <c r="C7" s="42"/>
      <c r="D7" s="99">
        <f>VLOOKUP(D4,CLIENTES,3,FALSE)</f>
        <v>0</v>
      </c>
      <c r="E7" s="42" t="s">
        <v>8</v>
      </c>
      <c r="F7" s="134" t="str">
        <f>VLOOKUP(D4,CLIENTES,6,FALSE)</f>
        <v>CONCHALI</v>
      </c>
      <c r="G7" s="134"/>
      <c r="H7" s="134"/>
      <c r="I7" s="42" t="s">
        <v>26</v>
      </c>
      <c r="J7" s="101" t="str">
        <f>VLOOKUP(D4,CLIENTES,8,FALSE)</f>
        <v>Luis Barriento Nuñez</v>
      </c>
    </row>
    <row r="8" spans="2:12" ht="15.75" thickBot="1">
      <c r="B8" s="130" t="s">
        <v>28</v>
      </c>
      <c r="C8" s="131"/>
      <c r="D8" s="99">
        <f>VLOOKUP(D4,CLIENTES,7,FALSE)</f>
        <v>0</v>
      </c>
      <c r="E8" s="42" t="s">
        <v>11</v>
      </c>
      <c r="F8" s="135">
        <f>VLOOKUP(D4,CLIENTES,12,FALSE)</f>
        <v>0</v>
      </c>
      <c r="G8" s="135"/>
      <c r="H8" s="135"/>
      <c r="I8" s="42" t="s">
        <v>14</v>
      </c>
      <c r="J8" s="45">
        <f ca="1">TODAY()</f>
        <v>41765</v>
      </c>
      <c r="K8" s="20"/>
      <c r="L8" s="20"/>
    </row>
    <row r="9" spans="2:18" ht="16.5" thickBot="1" thickTop="1">
      <c r="B9" s="46"/>
      <c r="C9" s="47"/>
      <c r="D9" s="48"/>
      <c r="E9" s="47"/>
      <c r="F9" s="48"/>
      <c r="G9" s="48"/>
      <c r="H9" s="48"/>
      <c r="I9" s="47"/>
      <c r="J9" s="49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50" t="s">
        <v>1</v>
      </c>
      <c r="C10" s="127" t="s">
        <v>24</v>
      </c>
      <c r="D10" s="128"/>
      <c r="E10" s="129"/>
      <c r="F10" s="51" t="s">
        <v>0</v>
      </c>
      <c r="G10" s="52" t="s">
        <v>23</v>
      </c>
      <c r="H10" s="52" t="s">
        <v>15</v>
      </c>
      <c r="I10" s="53" t="s">
        <v>13</v>
      </c>
      <c r="J10" s="54" t="s">
        <v>2</v>
      </c>
      <c r="K10" s="24" t="s">
        <v>18</v>
      </c>
      <c r="L10" s="25"/>
      <c r="M10" s="25" t="s">
        <v>602</v>
      </c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95">
        <v>1</v>
      </c>
      <c r="C11" s="124" t="s">
        <v>597</v>
      </c>
      <c r="D11" s="125"/>
      <c r="E11" s="126"/>
      <c r="F11" s="104">
        <v>18</v>
      </c>
      <c r="G11" s="111" t="s">
        <v>599</v>
      </c>
      <c r="H11" s="85">
        <f>VLOOKUP(B11,COTIZADO,8,FALSE)</f>
        <v>8857.6</v>
      </c>
      <c r="I11" s="86">
        <v>5</v>
      </c>
      <c r="J11" s="87">
        <f aca="true" t="shared" si="0" ref="J11:J28">F11*H11*(1-I11/100)</f>
        <v>151464.96000000002</v>
      </c>
      <c r="K11" s="28">
        <v>1</v>
      </c>
      <c r="L11" s="29"/>
      <c r="M11" s="29">
        <v>5536</v>
      </c>
      <c r="N11" s="29"/>
      <c r="O11" s="29"/>
      <c r="P11" s="30">
        <v>1.6</v>
      </c>
      <c r="Q11" s="31">
        <f aca="true" t="shared" si="1" ref="Q11:Q17">M11</f>
        <v>5536</v>
      </c>
      <c r="R11" s="35">
        <f>Q11*P11</f>
        <v>8857.6</v>
      </c>
    </row>
    <row r="12" spans="2:18" ht="15">
      <c r="B12" s="117">
        <v>2</v>
      </c>
      <c r="C12" s="118" t="s">
        <v>600</v>
      </c>
      <c r="D12" s="119"/>
      <c r="E12" s="120"/>
      <c r="F12" s="103">
        <v>2</v>
      </c>
      <c r="G12" s="112" t="s">
        <v>23</v>
      </c>
      <c r="H12" s="88">
        <f aca="true" t="shared" si="2" ref="H12:H28">VLOOKUP(B12,COTIZADO,8,FALSE)</f>
        <v>1558.4</v>
      </c>
      <c r="I12" s="89">
        <v>5</v>
      </c>
      <c r="J12" s="90">
        <f t="shared" si="0"/>
        <v>2960.96</v>
      </c>
      <c r="K12" s="28">
        <v>2</v>
      </c>
      <c r="L12" s="29"/>
      <c r="M12" s="29">
        <v>974</v>
      </c>
      <c r="N12" s="29"/>
      <c r="O12" s="29"/>
      <c r="P12" s="30">
        <v>1.6</v>
      </c>
      <c r="Q12" s="31">
        <f t="shared" si="1"/>
        <v>974</v>
      </c>
      <c r="R12" s="35">
        <f aca="true" t="shared" si="3" ref="R12:R28">Q12*P12</f>
        <v>1558.4</v>
      </c>
    </row>
    <row r="13" spans="2:18" ht="15">
      <c r="B13" s="117">
        <v>3</v>
      </c>
      <c r="C13" s="118" t="s">
        <v>598</v>
      </c>
      <c r="D13" s="119"/>
      <c r="E13" s="120"/>
      <c r="F13" s="103">
        <v>6</v>
      </c>
      <c r="G13" s="112" t="s">
        <v>23</v>
      </c>
      <c r="H13" s="114">
        <f t="shared" si="2"/>
        <v>4744</v>
      </c>
      <c r="I13" s="115">
        <v>5</v>
      </c>
      <c r="J13" s="116">
        <f t="shared" si="0"/>
        <v>27040.8</v>
      </c>
      <c r="K13" s="28">
        <v>3</v>
      </c>
      <c r="L13" s="29"/>
      <c r="M13" s="29">
        <v>2965</v>
      </c>
      <c r="N13" s="29"/>
      <c r="O13" s="29"/>
      <c r="P13" s="30">
        <v>1.6</v>
      </c>
      <c r="Q13" s="31">
        <f t="shared" si="1"/>
        <v>2965</v>
      </c>
      <c r="R13" s="35">
        <f t="shared" si="3"/>
        <v>4744</v>
      </c>
    </row>
    <row r="14" spans="2:18" ht="15">
      <c r="B14" s="117">
        <v>4</v>
      </c>
      <c r="C14" s="118" t="s">
        <v>601</v>
      </c>
      <c r="D14" s="119"/>
      <c r="E14" s="120"/>
      <c r="F14" s="103">
        <v>4</v>
      </c>
      <c r="G14" s="112" t="s">
        <v>23</v>
      </c>
      <c r="H14" s="114">
        <f t="shared" si="2"/>
        <v>4265.6</v>
      </c>
      <c r="I14" s="89">
        <v>5</v>
      </c>
      <c r="J14" s="90">
        <f t="shared" si="0"/>
        <v>16209.28</v>
      </c>
      <c r="K14" s="28">
        <v>4</v>
      </c>
      <c r="L14" s="29"/>
      <c r="M14" s="29">
        <v>2666</v>
      </c>
      <c r="N14" s="29"/>
      <c r="O14" s="29"/>
      <c r="P14" s="30">
        <v>1.6</v>
      </c>
      <c r="Q14" s="31">
        <f t="shared" si="1"/>
        <v>2666</v>
      </c>
      <c r="R14" s="35">
        <f t="shared" si="3"/>
        <v>4265.6</v>
      </c>
    </row>
    <row r="15" spans="2:18" ht="15">
      <c r="B15" s="117">
        <v>5</v>
      </c>
      <c r="C15" s="118" t="s">
        <v>596</v>
      </c>
      <c r="D15" s="119"/>
      <c r="E15" s="120"/>
      <c r="F15" s="103">
        <v>2</v>
      </c>
      <c r="G15" s="112" t="s">
        <v>23</v>
      </c>
      <c r="H15" s="88">
        <f t="shared" si="2"/>
        <v>2606.4</v>
      </c>
      <c r="I15" s="89">
        <v>5</v>
      </c>
      <c r="J15" s="90">
        <f t="shared" si="0"/>
        <v>4952.16</v>
      </c>
      <c r="K15" s="113">
        <v>5</v>
      </c>
      <c r="L15" s="29"/>
      <c r="M15" s="29">
        <v>1629</v>
      </c>
      <c r="N15" s="29"/>
      <c r="O15" s="29"/>
      <c r="P15" s="30">
        <v>1.6</v>
      </c>
      <c r="Q15" s="31">
        <f t="shared" si="1"/>
        <v>1629</v>
      </c>
      <c r="R15" s="35">
        <f t="shared" si="3"/>
        <v>2606.4</v>
      </c>
    </row>
    <row r="16" spans="2:18" ht="15">
      <c r="B16" s="106">
        <v>6</v>
      </c>
      <c r="C16" s="118"/>
      <c r="D16" s="119"/>
      <c r="E16" s="120"/>
      <c r="F16" s="110"/>
      <c r="G16" s="112"/>
      <c r="H16" s="88">
        <f t="shared" si="2"/>
        <v>0</v>
      </c>
      <c r="I16" s="89"/>
      <c r="J16" s="90">
        <f t="shared" si="0"/>
        <v>0</v>
      </c>
      <c r="K16" s="113">
        <v>6</v>
      </c>
      <c r="L16" s="29"/>
      <c r="M16" s="29"/>
      <c r="N16" s="29"/>
      <c r="O16" s="29"/>
      <c r="P16" s="30">
        <v>1.6</v>
      </c>
      <c r="Q16" s="31">
        <f t="shared" si="1"/>
        <v>0</v>
      </c>
      <c r="R16" s="35">
        <f t="shared" si="3"/>
        <v>0</v>
      </c>
    </row>
    <row r="17" spans="2:18" ht="15">
      <c r="B17" s="106">
        <v>7</v>
      </c>
      <c r="C17" s="118"/>
      <c r="D17" s="119"/>
      <c r="E17" s="120"/>
      <c r="F17" s="103"/>
      <c r="G17" s="112"/>
      <c r="H17" s="88">
        <f t="shared" si="2"/>
        <v>0</v>
      </c>
      <c r="I17" s="89">
        <v>0</v>
      </c>
      <c r="J17" s="90">
        <f t="shared" si="0"/>
        <v>0</v>
      </c>
      <c r="K17" s="113">
        <v>7</v>
      </c>
      <c r="L17" s="29"/>
      <c r="M17" s="29"/>
      <c r="N17" s="29"/>
      <c r="O17" s="29"/>
      <c r="P17" s="30">
        <v>1.6</v>
      </c>
      <c r="Q17" s="31">
        <f t="shared" si="1"/>
        <v>0</v>
      </c>
      <c r="R17" s="35">
        <f t="shared" si="3"/>
        <v>0</v>
      </c>
    </row>
    <row r="18" spans="2:18" ht="15">
      <c r="B18" s="106">
        <v>8</v>
      </c>
      <c r="C18" s="118"/>
      <c r="D18" s="119"/>
      <c r="E18" s="120"/>
      <c r="F18" s="103"/>
      <c r="G18" s="112"/>
      <c r="H18" s="88">
        <f t="shared" si="2"/>
        <v>0</v>
      </c>
      <c r="I18" s="89">
        <v>0</v>
      </c>
      <c r="J18" s="90">
        <f t="shared" si="0"/>
        <v>0</v>
      </c>
      <c r="K18" s="113">
        <v>8</v>
      </c>
      <c r="L18" s="29"/>
      <c r="M18" s="29"/>
      <c r="N18" s="29"/>
      <c r="O18" s="29"/>
      <c r="P18" s="30">
        <v>1.6</v>
      </c>
      <c r="Q18" s="31">
        <f>N18</f>
        <v>0</v>
      </c>
      <c r="R18" s="35">
        <f t="shared" si="3"/>
        <v>0</v>
      </c>
    </row>
    <row r="19" spans="2:18" ht="15">
      <c r="B19" s="106">
        <v>9</v>
      </c>
      <c r="C19" s="118"/>
      <c r="D19" s="119"/>
      <c r="E19" s="120"/>
      <c r="F19" s="103"/>
      <c r="G19" s="112"/>
      <c r="H19" s="88">
        <f t="shared" si="2"/>
        <v>0</v>
      </c>
      <c r="I19" s="89">
        <v>0</v>
      </c>
      <c r="J19" s="90">
        <f t="shared" si="0"/>
        <v>0</v>
      </c>
      <c r="K19" s="113">
        <v>9</v>
      </c>
      <c r="L19" s="29"/>
      <c r="M19" s="29"/>
      <c r="N19" s="29"/>
      <c r="O19" s="29"/>
      <c r="P19" s="30">
        <v>1.6</v>
      </c>
      <c r="Q19" s="31">
        <f>N19</f>
        <v>0</v>
      </c>
      <c r="R19" s="35">
        <f t="shared" si="3"/>
        <v>0</v>
      </c>
    </row>
    <row r="20" spans="2:18" ht="15">
      <c r="B20" s="106">
        <v>10</v>
      </c>
      <c r="C20" s="118"/>
      <c r="D20" s="119"/>
      <c r="E20" s="120"/>
      <c r="F20" s="103"/>
      <c r="G20" s="112"/>
      <c r="H20" s="88">
        <f t="shared" si="2"/>
        <v>0</v>
      </c>
      <c r="I20" s="89">
        <v>0</v>
      </c>
      <c r="J20" s="90">
        <f t="shared" si="0"/>
        <v>0</v>
      </c>
      <c r="K20" s="107">
        <v>10</v>
      </c>
      <c r="L20" s="29"/>
      <c r="M20" s="29"/>
      <c r="N20" s="29"/>
      <c r="O20" s="29"/>
      <c r="P20" s="30">
        <v>1.5</v>
      </c>
      <c r="Q20" s="31">
        <f>N20</f>
        <v>0</v>
      </c>
      <c r="R20" s="35">
        <f t="shared" si="3"/>
        <v>0</v>
      </c>
    </row>
    <row r="21" spans="2:18" ht="15">
      <c r="B21" s="106">
        <v>11</v>
      </c>
      <c r="C21" s="121"/>
      <c r="D21" s="122"/>
      <c r="E21" s="123"/>
      <c r="F21" s="96"/>
      <c r="G21" s="58"/>
      <c r="H21" s="88">
        <f t="shared" si="2"/>
        <v>0</v>
      </c>
      <c r="I21" s="89">
        <v>0</v>
      </c>
      <c r="J21" s="90">
        <f t="shared" si="0"/>
        <v>0</v>
      </c>
      <c r="K21" s="107">
        <v>11</v>
      </c>
      <c r="L21" s="29"/>
      <c r="M21" s="29"/>
      <c r="N21" s="29"/>
      <c r="O21" s="29"/>
      <c r="P21" s="30">
        <v>1</v>
      </c>
      <c r="Q21" s="31"/>
      <c r="R21" s="35">
        <f t="shared" si="3"/>
        <v>0</v>
      </c>
    </row>
    <row r="22" spans="2:18" ht="15">
      <c r="B22" s="106">
        <v>12</v>
      </c>
      <c r="C22" s="121"/>
      <c r="D22" s="122"/>
      <c r="E22" s="123"/>
      <c r="F22" s="96"/>
      <c r="G22" s="58"/>
      <c r="H22" s="88">
        <f t="shared" si="2"/>
        <v>0</v>
      </c>
      <c r="I22" s="89">
        <v>0</v>
      </c>
      <c r="J22" s="90">
        <f t="shared" si="0"/>
        <v>0</v>
      </c>
      <c r="K22" s="107">
        <v>12</v>
      </c>
      <c r="L22" s="29"/>
      <c r="M22" s="29"/>
      <c r="N22" s="29"/>
      <c r="O22" s="29"/>
      <c r="P22" s="30">
        <v>1.5</v>
      </c>
      <c r="Q22" s="31"/>
      <c r="R22" s="35">
        <f t="shared" si="3"/>
        <v>0</v>
      </c>
    </row>
    <row r="23" spans="2:18" ht="15">
      <c r="B23" s="106">
        <v>13</v>
      </c>
      <c r="C23" s="121"/>
      <c r="D23" s="122"/>
      <c r="E23" s="123"/>
      <c r="F23" s="96"/>
      <c r="G23" s="58"/>
      <c r="H23" s="88">
        <f t="shared" si="2"/>
        <v>0</v>
      </c>
      <c r="I23" s="89">
        <v>0</v>
      </c>
      <c r="J23" s="90">
        <f t="shared" si="0"/>
        <v>0</v>
      </c>
      <c r="K23" s="107">
        <v>13</v>
      </c>
      <c r="L23" s="29"/>
      <c r="M23" s="29"/>
      <c r="N23" s="29"/>
      <c r="O23" s="29"/>
      <c r="P23" s="30">
        <v>1.5</v>
      </c>
      <c r="Q23" s="31"/>
      <c r="R23" s="35">
        <f t="shared" si="3"/>
        <v>0</v>
      </c>
    </row>
    <row r="24" spans="2:18" ht="15">
      <c r="B24" s="106">
        <v>14</v>
      </c>
      <c r="C24" s="121"/>
      <c r="D24" s="122"/>
      <c r="E24" s="123"/>
      <c r="F24" s="96"/>
      <c r="G24" s="58"/>
      <c r="H24" s="88">
        <f t="shared" si="2"/>
        <v>0</v>
      </c>
      <c r="I24" s="89">
        <v>0</v>
      </c>
      <c r="J24" s="90">
        <f t="shared" si="0"/>
        <v>0</v>
      </c>
      <c r="K24" s="107">
        <v>14</v>
      </c>
      <c r="L24" s="29"/>
      <c r="M24" s="29"/>
      <c r="N24" s="29"/>
      <c r="O24" s="29"/>
      <c r="P24" s="30">
        <v>1.5</v>
      </c>
      <c r="Q24" s="31"/>
      <c r="R24" s="35">
        <f t="shared" si="3"/>
        <v>0</v>
      </c>
    </row>
    <row r="25" spans="2:18" ht="15">
      <c r="B25" s="106">
        <v>15</v>
      </c>
      <c r="C25" s="55"/>
      <c r="D25" s="56"/>
      <c r="E25" s="57"/>
      <c r="F25" s="96"/>
      <c r="G25" s="58"/>
      <c r="H25" s="88">
        <f t="shared" si="2"/>
        <v>0</v>
      </c>
      <c r="I25" s="89">
        <v>0</v>
      </c>
      <c r="J25" s="90">
        <f t="shared" si="0"/>
        <v>0</v>
      </c>
      <c r="K25" s="107">
        <v>15</v>
      </c>
      <c r="L25" s="29"/>
      <c r="M25" s="29"/>
      <c r="N25" s="29"/>
      <c r="O25" s="29"/>
      <c r="P25" s="30">
        <v>1.5</v>
      </c>
      <c r="Q25" s="31"/>
      <c r="R25" s="35">
        <f t="shared" si="3"/>
        <v>0</v>
      </c>
    </row>
    <row r="26" spans="2:18" ht="15">
      <c r="B26" s="106">
        <v>16</v>
      </c>
      <c r="C26" s="55"/>
      <c r="D26" s="56"/>
      <c r="E26" s="57"/>
      <c r="F26" s="96"/>
      <c r="G26" s="58"/>
      <c r="H26" s="88">
        <f t="shared" si="2"/>
        <v>0</v>
      </c>
      <c r="I26" s="89">
        <v>0</v>
      </c>
      <c r="J26" s="90">
        <f t="shared" si="0"/>
        <v>0</v>
      </c>
      <c r="K26" s="107">
        <v>16</v>
      </c>
      <c r="L26" s="29"/>
      <c r="M26" s="29"/>
      <c r="N26" s="29"/>
      <c r="O26" s="29"/>
      <c r="P26" s="30">
        <v>1.5</v>
      </c>
      <c r="Q26" s="31"/>
      <c r="R26" s="35">
        <f t="shared" si="3"/>
        <v>0</v>
      </c>
    </row>
    <row r="27" spans="2:18" ht="15">
      <c r="B27" s="106">
        <v>17</v>
      </c>
      <c r="C27" s="55"/>
      <c r="D27" s="56"/>
      <c r="E27" s="57"/>
      <c r="F27" s="96"/>
      <c r="G27" s="58"/>
      <c r="H27" s="88">
        <f t="shared" si="2"/>
        <v>0</v>
      </c>
      <c r="I27" s="89">
        <v>0</v>
      </c>
      <c r="J27" s="90">
        <f t="shared" si="0"/>
        <v>0</v>
      </c>
      <c r="K27" s="107">
        <v>17</v>
      </c>
      <c r="L27" s="29"/>
      <c r="M27" s="29"/>
      <c r="N27" s="29"/>
      <c r="O27" s="29"/>
      <c r="P27" s="30">
        <v>1.5</v>
      </c>
      <c r="Q27" s="31"/>
      <c r="R27" s="35">
        <f t="shared" si="3"/>
        <v>0</v>
      </c>
    </row>
    <row r="28" spans="2:18" ht="15.75" thickBot="1">
      <c r="B28" s="106">
        <v>18</v>
      </c>
      <c r="C28" s="59"/>
      <c r="D28" s="60"/>
      <c r="E28" s="61"/>
      <c r="F28" s="96"/>
      <c r="G28" s="58"/>
      <c r="H28" s="91">
        <f t="shared" si="2"/>
        <v>0</v>
      </c>
      <c r="I28" s="92">
        <v>0</v>
      </c>
      <c r="J28" s="93">
        <f t="shared" si="0"/>
        <v>0</v>
      </c>
      <c r="K28" s="107">
        <v>18</v>
      </c>
      <c r="L28" s="29"/>
      <c r="M28" s="29"/>
      <c r="N28" s="29"/>
      <c r="O28" s="29"/>
      <c r="P28" s="32">
        <v>1.5</v>
      </c>
      <c r="Q28" s="33"/>
      <c r="R28" s="35">
        <f t="shared" si="3"/>
        <v>0</v>
      </c>
    </row>
    <row r="29" spans="2:18" ht="15">
      <c r="B29" s="62" t="s">
        <v>17</v>
      </c>
      <c r="C29" s="97"/>
      <c r="D29" s="42"/>
      <c r="E29" s="42"/>
      <c r="F29" s="63"/>
      <c r="G29" s="64" t="s">
        <v>3</v>
      </c>
      <c r="H29" s="65"/>
      <c r="I29" s="66"/>
      <c r="J29" s="67">
        <f>SUM(J11:J28)</f>
        <v>202628.16</v>
      </c>
      <c r="R29" s="108"/>
    </row>
    <row r="30" spans="2:10" ht="15.75" thickBot="1">
      <c r="B30" s="68"/>
      <c r="C30" s="69"/>
      <c r="D30" s="70"/>
      <c r="E30" s="42"/>
      <c r="F30" s="71"/>
      <c r="G30" s="72" t="s">
        <v>13</v>
      </c>
      <c r="H30" s="73"/>
      <c r="I30" s="74"/>
      <c r="J30" s="75">
        <f>J29*I30</f>
        <v>0</v>
      </c>
    </row>
    <row r="31" spans="2:23" ht="15">
      <c r="B31" s="41"/>
      <c r="C31" s="42"/>
      <c r="D31" s="42"/>
      <c r="E31" s="42"/>
      <c r="F31" s="76"/>
      <c r="G31" s="77" t="s">
        <v>4</v>
      </c>
      <c r="H31" s="69"/>
      <c r="I31" s="78"/>
      <c r="J31" s="75">
        <f>J29-J30</f>
        <v>202628.16</v>
      </c>
      <c r="M31" s="124"/>
      <c r="N31" s="125"/>
      <c r="O31" s="126"/>
      <c r="P31" s="29"/>
      <c r="Q31" s="29"/>
      <c r="W31" s="109"/>
    </row>
    <row r="32" spans="2:23" ht="15">
      <c r="B32" s="41"/>
      <c r="C32" s="42"/>
      <c r="D32" s="42"/>
      <c r="E32" s="42"/>
      <c r="F32" s="71"/>
      <c r="G32" s="72">
        <v>0.19</v>
      </c>
      <c r="H32" s="73"/>
      <c r="I32" s="74">
        <v>0.19</v>
      </c>
      <c r="J32" s="75">
        <f>J31*I32</f>
        <v>38499.3504</v>
      </c>
      <c r="M32" s="118"/>
      <c r="N32" s="119"/>
      <c r="O32" s="120"/>
      <c r="P32" s="29"/>
      <c r="Q32" s="29"/>
      <c r="W32" s="109"/>
    </row>
    <row r="33" spans="2:23" ht="15.75" thickBot="1">
      <c r="B33" s="46"/>
      <c r="C33" s="47"/>
      <c r="D33" s="47"/>
      <c r="E33" s="47"/>
      <c r="F33" s="79"/>
      <c r="G33" s="80" t="s">
        <v>2</v>
      </c>
      <c r="H33" s="81"/>
      <c r="I33" s="82"/>
      <c r="J33" s="83">
        <f>J31+J32</f>
        <v>241127.5104</v>
      </c>
      <c r="M33" s="118"/>
      <c r="N33" s="119"/>
      <c r="O33" s="120"/>
      <c r="P33" s="29"/>
      <c r="Q33" s="29"/>
      <c r="W33" s="109"/>
    </row>
    <row r="34" spans="13:23" ht="15">
      <c r="M34" s="118"/>
      <c r="N34" s="119"/>
      <c r="O34" s="120"/>
      <c r="P34" s="29"/>
      <c r="Q34" s="29"/>
      <c r="W34" s="109"/>
    </row>
    <row r="36" ht="15">
      <c r="AB36" s="8">
        <f>+Y35+Z35+AA35+AB35</f>
        <v>0</v>
      </c>
    </row>
  </sheetData>
  <sheetProtection formatCells="0"/>
  <mergeCells count="24">
    <mergeCell ref="C10:E10"/>
    <mergeCell ref="C11:E11"/>
    <mergeCell ref="B8:C8"/>
    <mergeCell ref="E5:J5"/>
    <mergeCell ref="F6:H6"/>
    <mergeCell ref="F7:H7"/>
    <mergeCell ref="F8:H8"/>
    <mergeCell ref="C12:E12"/>
    <mergeCell ref="M33:O33"/>
    <mergeCell ref="M34:O34"/>
    <mergeCell ref="C16:E16"/>
    <mergeCell ref="C22:E22"/>
    <mergeCell ref="C23:E23"/>
    <mergeCell ref="C24:E24"/>
    <mergeCell ref="C17:E17"/>
    <mergeCell ref="C18:E18"/>
    <mergeCell ref="C19:E19"/>
    <mergeCell ref="M32:O32"/>
    <mergeCell ref="C20:E20"/>
    <mergeCell ref="C21:E21"/>
    <mergeCell ref="C13:E13"/>
    <mergeCell ref="C14:E14"/>
    <mergeCell ref="C15:E15"/>
    <mergeCell ref="M31:O31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6"/>
  <sheetViews>
    <sheetView zoomScale="85" zoomScaleNormal="85" zoomScalePageLayoutView="0" workbookViewId="0" topLeftCell="A1">
      <pane ySplit="1" topLeftCell="A93" activePane="bottomLeft" state="frozen"/>
      <selection pane="topLeft" activeCell="B1" sqref="B1"/>
      <selection pane="bottomLeft" activeCell="H110" sqref="H110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1" ht="15">
      <c r="A107">
        <v>106</v>
      </c>
      <c r="B107" s="36" t="s">
        <v>580</v>
      </c>
      <c r="C107" t="s">
        <v>581</v>
      </c>
      <c r="E107" t="s">
        <v>582</v>
      </c>
      <c r="G107" t="s">
        <v>121</v>
      </c>
      <c r="I107" t="s">
        <v>594</v>
      </c>
      <c r="K107" t="s">
        <v>583</v>
      </c>
    </row>
    <row r="108" spans="1:12" ht="15">
      <c r="A108">
        <v>107</v>
      </c>
      <c r="B108" s="36" t="s">
        <v>585</v>
      </c>
      <c r="C108" t="s">
        <v>584</v>
      </c>
      <c r="G108" t="s">
        <v>121</v>
      </c>
      <c r="I108" t="s">
        <v>586</v>
      </c>
      <c r="L108" s="105" t="s">
        <v>587</v>
      </c>
    </row>
    <row r="109" spans="1:11" ht="15">
      <c r="A109">
        <v>108</v>
      </c>
      <c r="B109" s="36" t="s">
        <v>588</v>
      </c>
      <c r="C109" t="s">
        <v>589</v>
      </c>
      <c r="E109" t="s">
        <v>590</v>
      </c>
      <c r="F109" t="s">
        <v>591</v>
      </c>
      <c r="I109" t="s">
        <v>592</v>
      </c>
      <c r="K109" t="s">
        <v>593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8" r:id="rId1" display="rrojas@lucasdiesel.cl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2014-04-28T16:22:43Z</cp:lastPrinted>
  <dcterms:created xsi:type="dcterms:W3CDTF">2013-07-12T05:01:37Z</dcterms:created>
  <dcterms:modified xsi:type="dcterms:W3CDTF">2014-05-06T16:08:28Z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