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<sst xmlns="http://schemas.openxmlformats.org/spreadsheetml/2006/main" count="831" uniqueCount="602">
  <si>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</si>
  <si>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</si>
  <si>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</si>
  <si>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</si>
  <si>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</si>
  <si>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</si>
  <si>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</si>
  <si>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</si>
  <si>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</si>
  <si>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</si>
  <si>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</si>
  <si>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</si>
  <si>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</si>
  <si>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</si>
  <si>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</si>
  <si>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</si>
  <si>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</si>
  <si>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</si>
  <si>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</si>
  <si>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</si>
  <si>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</si>
  <si>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</si>
  <si>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</si>
  <si>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</si>
  <si>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</si>
  <si>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</si>
  <si>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</si>
  <si>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</si>
  <si>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</si>
  <si>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</si>
  <si>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</si>
  <si>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</si>
  <si>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</si>
  <si>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</si>
  <si>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</si>
  <si>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</si>
  <si>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</si>
  <si>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</si>
  <si>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</si>
  <si>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</si>
  <si>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</si>
  <si>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</si>
  <si>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</si>
  <si>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</si>
  <si>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</si>
  <si>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</si>
  <si>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</si>
  <si>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</si>
  <si>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</si>
  <si>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</si>
  <si>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</si>
  <si>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</si>
  <si>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</si>
  <si>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</si>
  <si>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</si>
  <si>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</si>
  <si>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</si>
  <si>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</si>
  <si>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</si>
  <si>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</si>
  <si>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</si>
  <si>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</si>
  <si>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</si>
  <si>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</si>
  <si>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</si>
  <si>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</si>
  <si>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</si>
  <si>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</si>
  <si>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</si>
  <si>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</si>
  <si>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</si>
  <si>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</si>
  <si>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</si>
  <si>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</si>
  <si>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</si>
  <si>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</si>
  <si>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</si>
  <si>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</si>
  <si>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</si>
  <si>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</si>
  <si>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</si>
  <si>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</si>
  <si>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</si>
  <si>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</si>
  <si>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</si>
  <si>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</si>
  <si>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</si>
  <si>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</si>
  <si>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</si>
  <si>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</si>
  <si>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</si>
  <si>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</si>
  <si>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</si>
  <si>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</si>
  <si>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</si>
  <si>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</si>
  <si>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</si>
  <si>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</si>
  <si>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</si>
  <si>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</si>
  <si>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</si>
  <si>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</si>
  <si>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</si>
  <si>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</si>
  <si>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</si>
  <si>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</si>
  <si>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</si>
  <si>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</si>
  <si>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</si>
  <si>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</si>
  <si>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</si>
  <si>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</si>
  <si>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</si>
  <si>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</si>
  <si>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</si>
  <si>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</si>
  <si>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</si>
  <si>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</si>
  <si>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</si>
  <si>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</si>
  <si>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</si>
  <si>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</si>
  <si>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</si>
  <si>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</si>
  <si>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</si>
  <si>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</si>
  <si>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</si>
  <si>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</si>
  <si>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</si>
  <si>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</si>
  <si>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</si>
  <si>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</si>
  <si>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</si>
  <si>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</si>
  <si>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</si>
  <si>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</si>
  <si>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</si>
  <si>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</si>
  <si>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</si>
  <si>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</si>
  <si>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</si>
  <si>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</si>
  <si>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</si>
  <si>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</si>
  <si>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</si>
  <si>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</si>
  <si>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</si>
  <si>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</si>
  <si>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</si>
  <si>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</si>
  <si>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</si>
  <si>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</si>
  <si>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</si>
  <si>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</si>
  <si>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</si>
  <si>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</si>
  <si>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</si>
  <si>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</si>
  <si>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</si>
  <si>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</si>
  <si>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</si>
  <si>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</si>
  <si>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</si>
  <si>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</si>
  <si>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</si>
  <si>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</si>
  <si>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</si>
  <si>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</si>
  <si>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</si>
  <si>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</si>
  <si>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</si>
  <si>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</si>
  <si>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</si>
  <si>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</si>
  <si>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</si>
  <si>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</si>
  <si>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</si>
  <si>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</si>
  <si>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</si>
  <si>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</si>
  <si>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</si>
  <si>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</si>
  <si>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</si>
  <si>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</si>
  <si>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</si>
  <si>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</si>
  <si>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</si>
  <si>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</si>
  <si>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</si>
  <si>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</si>
  <si>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</si>
  <si>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</si>
  <si>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</si>
  <si>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</si>
  <si>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</si>
  <si>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</si>
  <si>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</si>
  <si>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</si>
  <si>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</si>
  <si>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</si>
  <si>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</si>
  <si>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</si>
  <si>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</si>
  <si>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</si>
  <si>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</si>
  <si>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</si>
  <si>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</si>
  <si>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</si>
  <si>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</si>
  <si>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</si>
  <si>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</si>
  <si>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</si>
  <si>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</si>
  <si>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</si>
  <si>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</si>
  <si>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</si>
  <si>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</si>
  <si>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</si>
  <si>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</si>
  <si>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</si>
  <si>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</si>
  <si>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</si>
  <si>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</si>
  <si>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</si>
  <si>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</si>
  <si>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</si>
  <si>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</si>
  <si>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</si>
  <si>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</si>
  <si>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</si>
  <si>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</si>
  <si>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</si>
  <si>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</si>
  <si>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</si>
  <si>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</si>
  <si>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</si>
  <si>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</si>
  <si>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</si>
  <si>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</si>
  <si>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</si>
  <si>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</si>
  <si>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</si>
  <si>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</si>
  <si>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</si>
  <si>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</si>
  <si>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</si>
  <si>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</si>
  <si>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</si>
  <si>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</si>
  <si>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</si>
  <si>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</si>
  <si>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</si>
  <si>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</si>
  <si>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</si>
  <si>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</si>
  <si>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</si>
  <si>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</si>
  <si>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</si>
  <si>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</si>
  <si>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</si>
  <si>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</si>
  <si>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</si>
  <si>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</si>
  <si>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</si>
  <si>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</si>
  <si>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</si>
  <si>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</si>
  <si>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</si>
  <si>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</si>
  <si>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</si>
  <si>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</si>
  <si>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</si>
  <si>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</si>
  <si>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</si>
  <si>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</si>
  <si>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</si>
  <si>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</si>
  <si>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</si>
  <si>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</si>
  <si>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</si>
  <si>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</si>
  <si>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</si>
  <si>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</si>
  <si>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</si>
  <si>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</si>
  <si>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</si>
  <si>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</si>
  <si>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</si>
  <si>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</si>
  <si>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</si>
  <si>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</si>
  <si>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</si>
  <si>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</si>
  <si>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</si>
  <si>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</si>
  <si>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</si>
  <si>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</si>
  <si>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</si>
  <si>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</si>
  <si>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</si>
  <si>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</si>
  <si>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</si>
  <si>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</si>
  <si>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</si>
  <si>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</si>
  <si>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</si>
  <si>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</si>
  <si>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</si>
  <si>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</si>
  <si>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</si>
  <si>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</si>
  <si>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</si>
  <si>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</si>
  <si>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</si>
  <si>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</si>
  <si>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</si>
  <si>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</si>
  <si>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</si>
  <si>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</si>
  <si>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</si>
  <si>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</si>
  <si>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</si>
  <si>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</si>
  <si>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</si>
  <si>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</si>
  <si>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</si>
  <si>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</si>
  <si>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</si>
  <si>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</si>
  <si>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</si>
  <si>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</si>
  <si>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</si>
  <si>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</si>
  <si>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</si>
  <si>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</si>
  <si>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</si>
  <si>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</si>
  <si>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</si>
  <si>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</si>
  <si>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</si>
  <si>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</si>
  <si>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</si>
  <si>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</si>
  <si>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</si>
  <si>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</si>
  <si>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</si>
  <si>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</si>
  <si>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</si>
  <si>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</si>
  <si>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</si>
  <si>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</si>
  <si>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</si>
  <si>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</si>
  <si>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</si>
  <si>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</si>
  <si>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</si>
  <si>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</si>
  <si>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</si>
  <si>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</si>
  <si>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</si>
  <si>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</si>
  <si>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</si>
  <si>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</si>
  <si>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</si>
  <si>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</si>
  <si>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</si>
  <si>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</si>
  <si>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</si>
  <si>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</si>
  <si>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</si>
  <si>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</si>
  <si>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</si>
  <si>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</si>
  <si>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</si>
  <si>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</si>
  <si>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</si>
  <si>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</si>
  <si>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</si>
  <si>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</si>
  <si>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</si>
  <si>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</si>
  <si>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</si>
  <si>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</si>
  <si>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</si>
  <si>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</si>
  <si>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</si>
  <si>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</si>
  <si>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</si>
  <si>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</si>
  <si>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</si>
  <si>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</si>
  <si>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</si>
  <si>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</si>
  <si>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</si>
  <si>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</si>
  <si>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</si>
  <si>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</si>
  <si>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</si>
  <si>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</si>
  <si>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</si>
  <si>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</si>
  <si>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</si>
  <si>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</si>
  <si>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</si>
  <si>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</si>
  <si>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</si>
  <si>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</si>
  <si>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</si>
  <si>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</si>
  <si>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</si>
  <si>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</si>
  <si>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</si>
  <si>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</si>
  <si>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</si>
  <si>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</si>
  <si>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</si>
  <si>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</si>
  <si>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</si>
  <si>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</si>
  <si>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</si>
  <si>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</si>
  <si>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</si>
  <si>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</si>
  <si>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</si>
  <si>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</si>
  <si>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</si>
  <si>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</si>
  <si>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</si>
  <si>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</si>
  <si>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</si>
  <si>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</si>
  <si>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</si>
  <si>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</si>
  <si>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</si>
  <si>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</si>
  <si>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</si>
  <si>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</si>
  <si>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</si>
  <si>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</si>
  <si>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</si>
  <si>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</si>
  <si>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</si>
  <si>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</si>
  <si>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</si>
  <si>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</si>
  <si>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</si>
  <si>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</si>
  <si>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</si>
  <si>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</si>
  <si>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</si>
  <si>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</si>
  <si>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</si>
  <si>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</si>
  <si>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</si>
  <si>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</si>
  <si>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</si>
  <si>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</si>
  <si>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</si>
  <si>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</si>
  <si>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</si>
  <si>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</si>
  <si>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</si>
  <si>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</si>
  <si>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</si>
  <si>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</si>
  <si>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</si>
  <si>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</si>
  <si>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</si>
  <si>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</si>
  <si>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</si>
  <si>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</si>
  <si>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</si>
  <si>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</si>
  <si>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</si>
  <si>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</si>
  <si>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</si>
  <si>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</si>
  <si>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</si>
  <si>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</si>
  <si>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</si>
  <si>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</si>
  <si>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</si>
  <si>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</si>
  <si>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</si>
  <si>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</si>
  <si>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</si>
  <si>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</si>
  <si>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</si>
  <si>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</si>
  <si>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</si>
  <si>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</si>
  <si>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</si>
  <si>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</si>
  <si>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</si>
  <si>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</si>
  <si>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</si>
  <si>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</si>
  <si>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</si>
  <si>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</si>
  <si>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</si>
  <si>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</si>
  <si>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</si>
  <si>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</si>
  <si>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</si>
  <si>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</si>
  <si>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</si>
  <si>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</si>
  <si>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</si>
  <si>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</si>
  <si>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</si>
  <si>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</si>
  <si>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</si>
  <si>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</si>
  <si>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</si>
  <si>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</si>
  <si>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</si>
  <si>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</si>
  <si>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</si>
  <si>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</si>
  <si>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</si>
  <si>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</si>
  <si>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</si>
  <si>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</si>
  <si>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</si>
  <si>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</si>
  <si>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</si>
  <si>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</si>
  <si>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</si>
  <si>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</si>
  <si>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</si>
  <si>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</si>
  <si>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</si>
  <si>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</si>
  <si>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</si>
  <si>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</si>
  <si>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</si>
  <si>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</si>
  <si>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</si>
  <si>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</si>
  <si>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</si>
  <si>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</si>
  <si>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</si>
  <si>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</si>
  <si>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</si>
  <si>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</si>
  <si>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</si>
  <si>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</si>
  <si>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</si>
  <si>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</si>
  <si>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</si>
  <si>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</si>
  <si>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</si>
  <si>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</si>
  <si>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</si>
  <si>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</si>
  <si>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</si>
  <si>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</si>
  <si>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</si>
  <si>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</si>
  <si>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</si>
  <si>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</si>
  <si>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</si>
  <si>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</si>
  <si>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</si>
  <si>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</si>
  <si>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</si>
  <si>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</si>
  <si>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</si>
  <si>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</si>
  <si>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</si>
  <si>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</si>
  <si>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</si>
  <si>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</si>
  <si>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</si>
  <si>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</si>
  <si>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</si>
  <si>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</si>
  <si>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</si>
  <si>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</si>
  <si>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</si>
  <si>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</si>
  <si>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</si>
  <si>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</si>
  <si>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</si>
  <si>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</si>
  <si>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</si>
  <si>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</si>
  <si>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</si>
  <si>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</si>
  <si>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</si>
  <si>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</si>
  <si>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</si>
  <si>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</si>
  <si>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</si>
  <si>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</si>
  <si>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>MTS</t>
  </si>
  <si>
    <t>AITEC</t>
  </si>
  <si>
    <t>1612A</t>
  </si>
  <si>
    <t>GRUFNOS</t>
  </si>
  <si>
    <t>N</t>
  </si>
  <si>
    <t xml:space="preserve">ABRAZADERA 4" ZINCADA </t>
  </si>
  <si>
    <t>MANGUERA SUCCION Y DESCARGA PVC 4"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</si>
</sst>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72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72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73" fontId="58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7" xfId="0" applyNumberFormat="1" applyFont="1" applyFill="1" applyBorder="1" applyAlignment="1" applyProtection="1">
      <alignment horizontal="center"/>
      <protection/>
    </xf>
    <xf numFmtId="174" fontId="53" fillId="33" borderId="27" xfId="0" applyNumberFormat="1" applyFont="1" applyFill="1" applyBorder="1" applyAlignment="1" applyProtection="1">
      <alignment horizontal="center"/>
      <protection locked="0"/>
    </xf>
    <xf numFmtId="174" fontId="53" fillId="33" borderId="1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 locked="0"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174" fontId="29" fillId="33" borderId="32" xfId="0" applyNumberFormat="1" applyFont="1" applyFill="1" applyBorder="1" applyAlignment="1" applyProtection="1">
      <alignment horizontal="center"/>
      <protection/>
    </xf>
    <xf numFmtId="174" fontId="29" fillId="33" borderId="32" xfId="0" applyNumberFormat="1" applyFont="1" applyFill="1" applyBorder="1" applyAlignment="1" applyProtection="1">
      <alignment horizontal="center"/>
      <protection locked="0"/>
    </xf>
    <xf numFmtId="174" fontId="29" fillId="33" borderId="15" xfId="0" applyNumberFormat="1" applyFont="1" applyFill="1" applyBorder="1" applyAlignment="1" applyProtection="1">
      <alignment horizontal="center"/>
      <protection/>
    </xf>
    <xf numFmtId="0" fontId="29" fillId="33" borderId="14" xfId="0" applyNumberFormat="1" applyFont="1" applyFill="1" applyBorder="1" applyAlignment="1" applyProtection="1">
      <alignment horizontal="center"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74" fontId="56" fillId="33" borderId="0" xfId="0" applyNumberFormat="1" applyFont="1" applyFill="1" applyBorder="1" applyAlignment="1" applyProtection="1">
      <alignment horizontal="left"/>
      <protection/>
    </xf>
    <xf numFmtId="174" fontId="56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4" fillId="33" borderId="0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L12" sqref="L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4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 t="s">
        <v>597</v>
      </c>
      <c r="K2" s="7" t="s">
        <v>594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5</v>
      </c>
      <c r="C4" s="38"/>
      <c r="D4" s="98" t="s">
        <v>579</v>
      </c>
      <c r="E4" s="38" t="s">
        <v>11</v>
      </c>
      <c r="F4" s="39"/>
      <c r="G4" s="39"/>
      <c r="H4" s="40"/>
      <c r="I4" s="38" t="s">
        <v>8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6" t="str">
        <f>VLOOKUP(D4,CLIENTES,4,FALSE)</f>
        <v>AV.PDTE.FREI MONTALVA 3899</v>
      </c>
      <c r="F5" s="126"/>
      <c r="G5" s="126"/>
      <c r="H5" s="126"/>
      <c r="I5" s="126"/>
      <c r="J5" s="127"/>
      <c r="K5" s="20"/>
    </row>
    <row r="6" spans="2:10" ht="17.25" customHeight="1">
      <c r="B6" s="41" t="s">
        <v>26</v>
      </c>
      <c r="C6" s="42"/>
      <c r="D6" s="100" t="str">
        <f>VLOOKUP(D4,CLIENTES,2,FALSE)</f>
        <v>MARZULLO S.A.</v>
      </c>
      <c r="E6" s="42" t="s">
        <v>6</v>
      </c>
      <c r="F6" s="128">
        <f>VLOOKUP(D4,CLIENTES,5,FALSE)</f>
        <v>0</v>
      </c>
      <c r="G6" s="128"/>
      <c r="H6" s="128"/>
      <c r="I6" s="94">
        <f>VLOOKUP(D4,CLIENTES,11,FALSE)</f>
        <v>0</v>
      </c>
      <c r="J6" s="44"/>
    </row>
    <row r="7" spans="2:10" ht="15">
      <c r="B7" s="41" t="s">
        <v>24</v>
      </c>
      <c r="C7" s="42"/>
      <c r="D7" s="99">
        <f>VLOOKUP(D4,CLIENTES,3,FALSE)</f>
        <v>0</v>
      </c>
      <c r="E7" s="42" t="s">
        <v>7</v>
      </c>
      <c r="F7" s="128" t="str">
        <f>VLOOKUP(D4,CLIENTES,6,FALSE)</f>
        <v>CONCHALI</v>
      </c>
      <c r="G7" s="128"/>
      <c r="H7" s="128"/>
      <c r="I7" s="42" t="s">
        <v>25</v>
      </c>
      <c r="J7" s="101" t="str">
        <f>VLOOKUP(D4,CLIENTES,8,FALSE)</f>
        <v>Luis Barriento Nuñez</v>
      </c>
    </row>
    <row r="8" spans="2:12" ht="15.75" thickBot="1">
      <c r="B8" s="124" t="s">
        <v>27</v>
      </c>
      <c r="C8" s="125"/>
      <c r="D8" s="99">
        <f>VLOOKUP(D4,CLIENTES,7,FALSE)</f>
        <v>0</v>
      </c>
      <c r="E8" s="42" t="s">
        <v>10</v>
      </c>
      <c r="F8" s="129">
        <f>VLOOKUP(D4,CLIENTES,12,FALSE)</f>
        <v>0</v>
      </c>
      <c r="G8" s="129"/>
      <c r="H8" s="129"/>
      <c r="I8" s="42" t="s">
        <v>13</v>
      </c>
      <c r="J8" s="45">
        <f ca="1">TODAY()</f>
        <v>41751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50" t="s">
        <v>0</v>
      </c>
      <c r="C10" s="118" t="s">
        <v>23</v>
      </c>
      <c r="D10" s="119"/>
      <c r="E10" s="120"/>
      <c r="F10" s="51" t="s">
        <v>599</v>
      </c>
      <c r="G10" s="52" t="s">
        <v>22</v>
      </c>
      <c r="H10" s="52" t="s">
        <v>14</v>
      </c>
      <c r="I10" s="53" t="s">
        <v>12</v>
      </c>
      <c r="J10" s="54" t="s">
        <v>1</v>
      </c>
      <c r="K10" s="24" t="s">
        <v>17</v>
      </c>
      <c r="L10" s="25" t="s">
        <v>598</v>
      </c>
      <c r="M10" s="25" t="s">
        <v>596</v>
      </c>
      <c r="N10" s="25"/>
      <c r="O10" s="25"/>
      <c r="P10" s="26" t="s">
        <v>15</v>
      </c>
      <c r="Q10" s="25" t="s">
        <v>18</v>
      </c>
      <c r="R10" s="27" t="s">
        <v>19</v>
      </c>
    </row>
    <row r="11" spans="2:18" ht="15">
      <c r="B11" s="95">
        <v>1</v>
      </c>
      <c r="C11" s="121" t="s">
        <v>601</v>
      </c>
      <c r="D11" s="122"/>
      <c r="E11" s="123"/>
      <c r="F11" s="104">
        <v>10</v>
      </c>
      <c r="G11" s="111" t="s">
        <v>595</v>
      </c>
      <c r="H11" s="85">
        <f>VLOOKUP(B11,COTIZADO,8,FALSE)</f>
        <v>11641</v>
      </c>
      <c r="I11" s="86"/>
      <c r="J11" s="87">
        <f aca="true" t="shared" si="0" ref="J11:J28">F11*H11*(1-I11/100)</f>
        <v>116410</v>
      </c>
      <c r="K11" s="28">
        <v>1</v>
      </c>
      <c r="L11" s="29"/>
      <c r="M11" s="29">
        <v>11641</v>
      </c>
      <c r="N11" s="29"/>
      <c r="O11" s="29"/>
      <c r="P11" s="30">
        <v>1</v>
      </c>
      <c r="Q11" s="31">
        <f>M11</f>
        <v>11641</v>
      </c>
      <c r="R11" s="35">
        <f>Q11*P11</f>
        <v>11641</v>
      </c>
    </row>
    <row r="12" spans="2:18" ht="15">
      <c r="B12" s="117">
        <v>2</v>
      </c>
      <c r="C12" s="130" t="s">
        <v>600</v>
      </c>
      <c r="D12" s="131"/>
      <c r="E12" s="132"/>
      <c r="F12" s="103">
        <v>10</v>
      </c>
      <c r="G12" s="112" t="s">
        <v>22</v>
      </c>
      <c r="H12" s="88">
        <f aca="true" t="shared" si="1" ref="H12:H28">VLOOKUP(B12,COTIZADO,8,FALSE)</f>
        <v>1857.6000000000001</v>
      </c>
      <c r="I12" s="89">
        <v>10</v>
      </c>
      <c r="J12" s="90">
        <f t="shared" si="0"/>
        <v>16718.4</v>
      </c>
      <c r="K12" s="28">
        <v>2</v>
      </c>
      <c r="L12" s="29">
        <v>1161</v>
      </c>
      <c r="M12" s="29"/>
      <c r="N12" s="29"/>
      <c r="O12" s="29"/>
      <c r="P12" s="30">
        <v>1.6</v>
      </c>
      <c r="Q12" s="31">
        <f>L12</f>
        <v>1161</v>
      </c>
      <c r="R12" s="35">
        <f aca="true" t="shared" si="2" ref="R12:R28">Q12*P12</f>
        <v>1857.6000000000001</v>
      </c>
    </row>
    <row r="13" spans="2:18" ht="15">
      <c r="B13" s="117"/>
      <c r="C13" s="130"/>
      <c r="D13" s="131"/>
      <c r="E13" s="132"/>
      <c r="F13" s="103"/>
      <c r="G13" s="112"/>
      <c r="H13" s="114">
        <f>+R13</f>
        <v>0</v>
      </c>
      <c r="I13" s="115"/>
      <c r="J13" s="116">
        <f t="shared" si="0"/>
        <v>0</v>
      </c>
      <c r="K13" s="28">
        <v>3</v>
      </c>
      <c r="L13" s="29"/>
      <c r="N13" s="29"/>
      <c r="O13" s="29"/>
      <c r="P13" s="30">
        <v>1</v>
      </c>
      <c r="Q13" s="31">
        <f>N13</f>
        <v>0</v>
      </c>
      <c r="R13" s="35">
        <f t="shared" si="2"/>
        <v>0</v>
      </c>
    </row>
    <row r="14" spans="2:18" ht="15">
      <c r="B14" s="106">
        <v>4</v>
      </c>
      <c r="C14" s="130"/>
      <c r="D14" s="131"/>
      <c r="E14" s="132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>M14</f>
        <v>0</v>
      </c>
      <c r="R14" s="35">
        <f t="shared" si="2"/>
        <v>0</v>
      </c>
    </row>
    <row r="15" spans="2:18" ht="15">
      <c r="B15" s="106">
        <v>5</v>
      </c>
      <c r="C15" s="130"/>
      <c r="D15" s="131"/>
      <c r="E15" s="132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1.6</v>
      </c>
      <c r="Q15" s="31">
        <f>L15</f>
        <v>0</v>
      </c>
      <c r="R15" s="35">
        <f t="shared" si="2"/>
        <v>0</v>
      </c>
    </row>
    <row r="16" spans="2:18" ht="15">
      <c r="B16" s="106">
        <v>6</v>
      </c>
      <c r="C16" s="130"/>
      <c r="D16" s="131"/>
      <c r="E16" s="132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1.6</v>
      </c>
      <c r="Q16" s="31">
        <f>M16</f>
        <v>0</v>
      </c>
      <c r="R16" s="35">
        <f t="shared" si="2"/>
        <v>0</v>
      </c>
    </row>
    <row r="17" spans="2:18" ht="15">
      <c r="B17" s="106">
        <v>7</v>
      </c>
      <c r="C17" s="130"/>
      <c r="D17" s="131"/>
      <c r="E17" s="132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1.6</v>
      </c>
      <c r="Q17" s="31">
        <f>N17</f>
        <v>0</v>
      </c>
      <c r="R17" s="35">
        <f t="shared" si="2"/>
        <v>0</v>
      </c>
    </row>
    <row r="18" spans="2:18" ht="15">
      <c r="B18" s="106">
        <v>8</v>
      </c>
      <c r="C18" s="130"/>
      <c r="D18" s="131"/>
      <c r="E18" s="132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1.6</v>
      </c>
      <c r="Q18" s="31">
        <f>N18</f>
        <v>0</v>
      </c>
      <c r="R18" s="35">
        <f t="shared" si="2"/>
        <v>0</v>
      </c>
    </row>
    <row r="19" spans="2:18" ht="15">
      <c r="B19" s="106">
        <v>9</v>
      </c>
      <c r="C19" s="130"/>
      <c r="D19" s="131"/>
      <c r="E19" s="132"/>
      <c r="F19" s="103"/>
      <c r="G19" s="112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1.6</v>
      </c>
      <c r="Q19" s="31">
        <f>N19</f>
        <v>0</v>
      </c>
      <c r="R19" s="35">
        <f t="shared" si="2"/>
        <v>0</v>
      </c>
    </row>
    <row r="20" spans="2:18" ht="15">
      <c r="B20" s="106">
        <v>10</v>
      </c>
      <c r="C20" s="130"/>
      <c r="D20" s="131"/>
      <c r="E20" s="132"/>
      <c r="F20" s="103"/>
      <c r="G20" s="112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1.5</v>
      </c>
      <c r="Q20" s="31">
        <f>N20</f>
        <v>0</v>
      </c>
      <c r="R20" s="35">
        <f t="shared" si="2"/>
        <v>0</v>
      </c>
    </row>
    <row r="21" spans="2:18" ht="15">
      <c r="B21" s="106">
        <v>11</v>
      </c>
      <c r="C21" s="133"/>
      <c r="D21" s="134"/>
      <c r="E21" s="135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33"/>
      <c r="D22" s="134"/>
      <c r="E22" s="135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33"/>
      <c r="D23" s="134"/>
      <c r="E23" s="135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33"/>
      <c r="D24" s="134"/>
      <c r="E24" s="135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16</v>
      </c>
      <c r="C29" s="97"/>
      <c r="D29" s="42"/>
      <c r="E29" s="42"/>
      <c r="F29" s="63"/>
      <c r="G29" s="64" t="s">
        <v>2</v>
      </c>
      <c r="H29" s="65"/>
      <c r="I29" s="66"/>
      <c r="J29" s="67">
        <f>SUM(J11:J28)</f>
        <v>133128.4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12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3</v>
      </c>
      <c r="H31" s="69"/>
      <c r="I31" s="78"/>
      <c r="J31" s="75">
        <f>J29-J30</f>
        <v>133128.4</v>
      </c>
      <c r="M31" s="121"/>
      <c r="N31" s="122"/>
      <c r="O31" s="123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25294.396</v>
      </c>
      <c r="M32" s="130"/>
      <c r="N32" s="131"/>
      <c r="O32" s="132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1</v>
      </c>
      <c r="H33" s="81"/>
      <c r="I33" s="82"/>
      <c r="J33" s="83">
        <f>J31+J32</f>
        <v>158422.796</v>
      </c>
      <c r="M33" s="130"/>
      <c r="N33" s="131"/>
      <c r="O33" s="132"/>
      <c r="P33" s="29"/>
      <c r="Q33" s="29"/>
      <c r="W33" s="109"/>
    </row>
    <row r="34" spans="13:23" ht="15">
      <c r="M34" s="130"/>
      <c r="N34" s="131"/>
      <c r="O34" s="132"/>
      <c r="P34" s="29"/>
      <c r="Q34" s="29"/>
      <c r="W34" s="109"/>
    </row>
    <row r="36" ht="15">
      <c r="AB36" s="8">
        <f>+Y35+Z35+AA35+AB35</f>
        <v>0</v>
      </c>
    </row>
  </sheetData>
  <sheetProtection formatCells="0"/>
  <mergeCells count="24">
    <mergeCell ref="M32:O32"/>
    <mergeCell ref="C20:E20"/>
    <mergeCell ref="C21:E21"/>
    <mergeCell ref="C13:E13"/>
    <mergeCell ref="C14:E14"/>
    <mergeCell ref="C15:E15"/>
    <mergeCell ref="M31:O31"/>
    <mergeCell ref="C12:E1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0</v>
      </c>
      <c r="B1" s="36" t="s">
        <v>5</v>
      </c>
      <c r="C1" t="s">
        <v>538</v>
      </c>
      <c r="D1" t="s">
        <v>539</v>
      </c>
      <c r="E1" t="s">
        <v>11</v>
      </c>
      <c r="F1" t="s">
        <v>6</v>
      </c>
      <c r="G1" t="s">
        <v>7</v>
      </c>
      <c r="H1" t="s">
        <v>552</v>
      </c>
      <c r="I1" t="s">
        <v>540</v>
      </c>
      <c r="J1" t="s">
        <v>541</v>
      </c>
      <c r="K1" t="s">
        <v>8</v>
      </c>
      <c r="L1" t="s">
        <v>9</v>
      </c>
      <c r="M1" t="s">
        <v>10</v>
      </c>
    </row>
    <row r="2" spans="1:13" ht="15">
      <c r="A2">
        <v>1</v>
      </c>
      <c r="B2" s="36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6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6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6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6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6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6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6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6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6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6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6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6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6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6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6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6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6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6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6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6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6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6" t="s">
        <v>287</v>
      </c>
      <c r="C52" t="s">
        <v>288</v>
      </c>
      <c r="G52" t="s">
        <v>32</v>
      </c>
    </row>
    <row r="53" spans="1:12" ht="15">
      <c r="A53">
        <v>52</v>
      </c>
      <c r="B53" s="36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6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6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6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6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6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6" t="s">
        <v>323</v>
      </c>
      <c r="C59" t="s">
        <v>324</v>
      </c>
      <c r="G59" t="s">
        <v>32</v>
      </c>
    </row>
    <row r="60" spans="1:12" ht="15">
      <c r="A60">
        <v>59</v>
      </c>
      <c r="B60" s="36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6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6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6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6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6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6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6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6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6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6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6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6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6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6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6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6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6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6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6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6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6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6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6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6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6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6" t="s">
        <v>445</v>
      </c>
      <c r="C86" t="s">
        <v>446</v>
      </c>
      <c r="G86" t="s">
        <v>32</v>
      </c>
    </row>
    <row r="87" spans="1:7" ht="15">
      <c r="A87">
        <v>86</v>
      </c>
      <c r="B87" s="36" t="s">
        <v>447</v>
      </c>
      <c r="C87" t="s">
        <v>448</v>
      </c>
      <c r="G87" t="s">
        <v>32</v>
      </c>
    </row>
    <row r="88" spans="1:13" ht="15">
      <c r="A88">
        <v>87</v>
      </c>
      <c r="B88" s="36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6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6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6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6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6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6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6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6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6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6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6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6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6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6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6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6" t="s">
        <v>529</v>
      </c>
      <c r="C104" t="s">
        <v>530</v>
      </c>
      <c r="G104" t="s">
        <v>32</v>
      </c>
    </row>
    <row r="105" spans="1:13" ht="15">
      <c r="A105">
        <v>104</v>
      </c>
      <c r="B105" s="36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36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11" ht="15">
      <c r="A107">
        <v>106</v>
      </c>
      <c r="B107" s="36" t="s">
        <v>579</v>
      </c>
      <c r="C107" t="s">
        <v>580</v>
      </c>
      <c r="E107" t="s">
        <v>581</v>
      </c>
      <c r="G107" t="s">
        <v>120</v>
      </c>
      <c r="I107" t="s">
        <v>593</v>
      </c>
      <c r="K107" t="s">
        <v>582</v>
      </c>
    </row>
    <row r="108" spans="1:12" ht="15">
      <c r="A108">
        <v>107</v>
      </c>
      <c r="B108" s="36" t="s">
        <v>584</v>
      </c>
      <c r="C108" t="s">
        <v>583</v>
      </c>
      <c r="G108" t="s">
        <v>120</v>
      </c>
      <c r="I108" t="s">
        <v>585</v>
      </c>
      <c r="L108" s="105" t="s">
        <v>586</v>
      </c>
    </row>
    <row r="109" spans="1:11" ht="15">
      <c r="A109">
        <v>108</v>
      </c>
      <c r="B109" s="36" t="s">
        <v>587</v>
      </c>
      <c r="C109" t="s">
        <v>588</v>
      </c>
      <c r="E109" t="s">
        <v>589</v>
      </c>
      <c r="F109" t="s">
        <v>590</v>
      </c>
      <c r="I109" t="s">
        <v>591</v>
      </c>
      <c r="K109" t="s">
        <v>592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2014-04-22T13:58:58Z</cp:lastPrinted>
  <dcterms:created xsi:type="dcterms:W3CDTF">2013-07-12T05:01:37Z</dcterms:created>
  <dcterms:modified xsi:type="dcterms:W3CDTF">2014-04-22T16:22:22Z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