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<sst xmlns="http://schemas.openxmlformats.org/spreadsheetml/2006/main" count="819" uniqueCount="592">
  <si>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</si>
  <si>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</si>
  <si>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</si>
  <si>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</si>
  <si>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</si>
  <si>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</si>
  <si>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</si>
  <si>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</si>
  <si>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</si>
  <si>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</si>
  <si>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</si>
  <si>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</si>
  <si>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</si>
  <si>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</si>
  <si>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</si>
  <si>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</si>
  <si>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</si>
  <si>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</si>
  <si>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</si>
  <si>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</si>
  <si>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</si>
  <si>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</si>
  <si>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</si>
  <si>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</si>
  <si>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</si>
  <si>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</si>
  <si>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</si>
  <si>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</si>
  <si>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</si>
  <si>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</si>
  <si>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</si>
  <si>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</si>
  <si>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</si>
  <si>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</si>
  <si>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</si>
  <si>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</si>
  <si>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</si>
  <si>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</si>
  <si>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</si>
  <si>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</si>
  <si>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</si>
  <si>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</si>
  <si>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</si>
  <si>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</si>
  <si>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</si>
  <si>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</si>
  <si>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</si>
  <si>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</si>
  <si>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</si>
  <si>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</si>
  <si>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</si>
  <si>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</si>
  <si>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</si>
  <si>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</si>
  <si>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</si>
  <si>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</si>
  <si>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</si>
  <si>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</si>
  <si>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</si>
  <si>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</si>
  <si>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</si>
  <si>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</si>
  <si>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</si>
  <si>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</si>
  <si>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</si>
  <si>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</si>
  <si>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</si>
  <si>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</si>
  <si>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</si>
  <si>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</si>
  <si>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</si>
  <si>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</si>
  <si>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</si>
  <si>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</si>
  <si>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</si>
  <si>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</si>
  <si>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</si>
  <si>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</si>
  <si>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</si>
  <si>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</si>
  <si>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</si>
  <si>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</si>
  <si>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</si>
  <si>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</si>
  <si>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</si>
  <si>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</si>
  <si>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</si>
  <si>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</si>
  <si>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</si>
  <si>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</si>
  <si>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</si>
  <si>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</si>
  <si>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</si>
  <si>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</si>
  <si>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</si>
  <si>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</si>
  <si>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</si>
  <si>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</si>
  <si>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</si>
  <si>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</si>
  <si>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</si>
  <si>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</si>
  <si>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</si>
  <si>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</si>
  <si>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</si>
  <si>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</si>
  <si>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</si>
  <si>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</si>
  <si>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</si>
  <si>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</si>
  <si>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</si>
  <si>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</si>
  <si>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</si>
  <si>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</si>
  <si>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</si>
  <si>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</si>
  <si>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</si>
  <si>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</si>
  <si>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</si>
  <si>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</si>
  <si>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</si>
  <si>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</si>
  <si>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</si>
  <si>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</si>
  <si>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</si>
  <si>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</si>
  <si>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</si>
  <si>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</si>
  <si>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</si>
  <si>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</si>
  <si>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</si>
  <si>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</si>
  <si>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</si>
  <si>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</si>
  <si>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</si>
  <si>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</si>
  <si>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</si>
  <si>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</si>
  <si>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</si>
  <si>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</si>
  <si>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</si>
  <si>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</si>
  <si>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</si>
  <si>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</si>
  <si>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</si>
  <si>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</si>
  <si>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</si>
  <si>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</si>
  <si>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</si>
  <si>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</si>
  <si>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</si>
  <si>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</si>
  <si>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</si>
  <si>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</si>
  <si>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</si>
  <si>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</si>
  <si>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</si>
  <si>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</si>
  <si>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</si>
  <si>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</si>
  <si>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</si>
  <si>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</si>
  <si>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</si>
  <si>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</si>
  <si>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</si>
  <si>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</si>
  <si>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</si>
  <si>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</si>
  <si>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</si>
  <si>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</si>
  <si>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</si>
  <si>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</si>
  <si>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</si>
  <si>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</si>
  <si>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</si>
  <si>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</si>
  <si>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</si>
  <si>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</si>
  <si>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</si>
  <si>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</si>
  <si>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</si>
  <si>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</si>
  <si>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</si>
  <si>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</si>
  <si>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</si>
  <si>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</si>
  <si>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</si>
  <si>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</si>
  <si>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</si>
  <si>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</si>
  <si>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</si>
  <si>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</si>
  <si>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</si>
  <si>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</si>
  <si>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</si>
  <si>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</si>
  <si>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</si>
  <si>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</si>
  <si>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</si>
  <si>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</si>
  <si>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</si>
  <si>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</si>
  <si>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</si>
  <si>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</si>
  <si>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</si>
  <si>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</si>
  <si>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</si>
  <si>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</si>
  <si>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</si>
  <si>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</si>
  <si>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</si>
  <si>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</si>
  <si>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</si>
  <si>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</si>
  <si>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</si>
  <si>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</si>
  <si>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</si>
  <si>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</si>
  <si>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</si>
  <si>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</si>
  <si>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</si>
  <si>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</si>
  <si>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</si>
  <si>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</si>
  <si>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</si>
  <si>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</si>
  <si>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</si>
  <si>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</si>
  <si>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</si>
  <si>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</si>
  <si>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</si>
  <si>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</si>
  <si>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</si>
  <si>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</si>
  <si>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</si>
  <si>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</si>
  <si>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</si>
  <si>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</si>
  <si>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</si>
  <si>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</si>
  <si>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</si>
  <si>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</si>
  <si>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</si>
  <si>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</si>
  <si>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</si>
  <si>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</si>
  <si>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</si>
  <si>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</si>
  <si>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</si>
  <si>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</si>
  <si>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</si>
  <si>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</si>
  <si>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</si>
  <si>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</si>
  <si>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</si>
  <si>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</si>
  <si>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</si>
  <si>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</si>
  <si>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</si>
  <si>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</si>
  <si>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</si>
  <si>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</si>
  <si>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</si>
  <si>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</si>
  <si>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</si>
  <si>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</si>
  <si>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</si>
  <si>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</si>
  <si>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</si>
  <si>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</si>
  <si>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</si>
  <si>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</si>
  <si>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</si>
  <si>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</si>
  <si>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</si>
  <si>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</si>
  <si>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</si>
  <si>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</si>
  <si>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</si>
  <si>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</si>
  <si>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</si>
  <si>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</si>
  <si>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</si>
  <si>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</si>
  <si>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</si>
  <si>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</si>
  <si>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</si>
  <si>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</si>
  <si>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</si>
  <si>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</si>
  <si>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</si>
  <si>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</si>
  <si>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</si>
  <si>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</si>
  <si>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</si>
  <si>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</si>
  <si>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</si>
  <si>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</si>
  <si>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</si>
  <si>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</si>
  <si>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</si>
  <si>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</si>
  <si>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</si>
  <si>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</si>
  <si>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</si>
  <si>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</si>
  <si>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</si>
  <si>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</si>
  <si>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</si>
  <si>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</si>
  <si>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</si>
  <si>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</si>
  <si>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</si>
  <si>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</si>
  <si>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</si>
  <si>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</si>
  <si>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</si>
  <si>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</si>
  <si>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</si>
  <si>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</si>
  <si>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</si>
  <si>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</si>
  <si>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</si>
  <si>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</si>
  <si>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</si>
  <si>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</si>
  <si>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</si>
  <si>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</si>
  <si>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</si>
  <si>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</si>
  <si>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</si>
  <si>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</si>
  <si>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</si>
  <si>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</si>
  <si>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</si>
  <si>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</si>
  <si>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</si>
  <si>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</si>
  <si>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</si>
  <si>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</si>
  <si>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</si>
  <si>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</si>
  <si>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</si>
  <si>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</si>
  <si>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</si>
  <si>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</si>
  <si>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</si>
  <si>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</si>
  <si>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</si>
  <si>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</si>
  <si>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</si>
  <si>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</si>
  <si>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</si>
  <si>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</si>
  <si>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</si>
  <si>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</si>
  <si>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</si>
  <si>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</si>
  <si>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</si>
  <si>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</si>
  <si>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</si>
  <si>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</si>
  <si>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</si>
  <si>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</si>
  <si>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</si>
  <si>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</si>
  <si>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</si>
  <si>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</si>
  <si>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</si>
  <si>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</si>
  <si>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</si>
  <si>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</si>
  <si>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</si>
  <si>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</si>
  <si>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</si>
  <si>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</si>
  <si>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</si>
  <si>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</si>
  <si>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</si>
  <si>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</si>
  <si>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</si>
  <si>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</si>
  <si>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</si>
  <si>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</si>
  <si>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</si>
  <si>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</si>
  <si>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</si>
  <si>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</si>
  <si>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</si>
  <si>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</si>
  <si>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</si>
  <si>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</si>
  <si>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</si>
  <si>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</si>
  <si>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</si>
  <si>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</si>
  <si>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</si>
  <si>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</si>
  <si>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</si>
  <si>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</si>
  <si>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</si>
  <si>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</si>
  <si>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</si>
  <si>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</si>
  <si>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</si>
  <si>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</si>
  <si>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</si>
  <si>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</si>
  <si>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</si>
  <si>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</si>
  <si>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</si>
  <si>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</si>
  <si>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</si>
  <si>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</si>
  <si>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</si>
  <si>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</si>
  <si>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</si>
  <si>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</si>
  <si>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</si>
  <si>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</si>
  <si>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</si>
  <si>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</si>
  <si>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</si>
  <si>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</si>
  <si>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</si>
  <si>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</si>
  <si>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</si>
  <si>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</si>
  <si>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</si>
  <si>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</si>
  <si>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</si>
  <si>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</si>
  <si>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</si>
  <si>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</si>
  <si>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</si>
  <si>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</si>
  <si>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</si>
  <si>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</si>
  <si>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</si>
  <si>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</si>
  <si>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</si>
  <si>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</si>
  <si>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</si>
  <si>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</si>
  <si>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</si>
  <si>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</si>
  <si>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</si>
  <si>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</si>
  <si>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</si>
  <si>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</si>
  <si>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</si>
  <si>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</si>
  <si>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</si>
  <si>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</si>
  <si>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</si>
  <si>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</si>
  <si>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</si>
  <si>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</si>
  <si>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</si>
  <si>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</si>
  <si>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</si>
  <si>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</si>
  <si>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</si>
  <si>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</si>
  <si>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</si>
  <si>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</si>
  <si>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</si>
  <si>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</si>
  <si>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</si>
  <si>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</si>
  <si>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</si>
  <si>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</si>
  <si>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</si>
  <si>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</si>
  <si>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</si>
  <si>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</si>
  <si>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</si>
  <si>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</si>
  <si>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</si>
  <si>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</si>
  <si>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</si>
  <si>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</si>
  <si>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</si>
  <si>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</si>
  <si>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</si>
  <si>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</si>
  <si>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</si>
  <si>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</si>
  <si>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</si>
  <si>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</si>
  <si>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</si>
  <si>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</si>
  <si>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</si>
  <si>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</si>
  <si>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</si>
  <si>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</si>
  <si>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</si>
  <si>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</si>
  <si>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</si>
  <si>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</si>
  <si>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</si>
  <si>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</si>
  <si>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</si>
  <si>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</si>
  <si>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</si>
  <si>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</si>
  <si>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</si>
  <si>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</si>
  <si>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</si>
  <si>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</si>
  <si>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</si>
  <si>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</si>
  <si>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</si>
  <si>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</si>
  <si>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</si>
  <si>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</si>
  <si>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</si>
  <si>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</si>
  <si>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</si>
  <si>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</si>
  <si>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</si>
  <si>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</si>
  <si>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</si>
  <si>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</si>
  <si>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</si>
  <si>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</si>
  <si>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02-441 4111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</si>
  <si>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</si>
  <si>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</si>
  <si>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</si>
  <si>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</si>
  <si>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</si>
  <si>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</si>
  <si>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</si>
  <si>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</si>
  <si>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</si>
  <si>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</si>
  <si>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</si>
  <si>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</si>
  <si>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</si>
  <si>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</si>
  <si>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</si>
  <si>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</si>
  <si>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</si>
  <si>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</si>
  <si>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</si>
  <si>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</si>
  <si>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</si>
  <si>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</si>
  <si>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</si>
  <si>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</si>
  <si>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</si>
  <si>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</si>
  <si>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</si>
  <si>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</si>
  <si>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</si>
  <si>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</si>
  <si>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</si>
  <si>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</si>
  <si>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</si>
  <si>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</si>
  <si>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</si>
  <si>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</si>
  <si>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</si>
  <si>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</si>
  <si>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</si>
  <si>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</si>
  <si>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</si>
  <si>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</si>
  <si>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</si>
  <si>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</si>
  <si>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</si>
  <si>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</si>
  <si>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</si>
  <si>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</si>
  <si>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</si>
  <si>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</si>
  <si>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iNGENIERIA INDUSTRIAL SAME LTDA</t>
  </si>
  <si>
    <t>INGENIERIA</t>
  </si>
  <si>
    <t>78.038.140-K</t>
  </si>
  <si>
    <t>AV HOLANDA N° 3857</t>
  </si>
  <si>
    <t>ÑUÑOA</t>
  </si>
  <si>
    <t>Ambar Zuñiga</t>
  </si>
  <si>
    <t>60 dias</t>
  </si>
  <si>
    <t>WATTS   S.A</t>
  </si>
  <si>
    <t>Industria aiimentos</t>
  </si>
  <si>
    <t>Av. José Pedro Alessandri # 10501</t>
  </si>
  <si>
    <t>crivera</t>
  </si>
  <si>
    <t>aginox</t>
  </si>
  <si>
    <t>Javier Fuentealba S</t>
  </si>
  <si>
    <t>RELOJ COMPARADOR 0.01 MM RANGO 1.0MM</t>
  </si>
  <si>
    <t>villar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</si>
</sst>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64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64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2" fillId="0" borderId="31" xfId="0" applyFont="1" applyBorder="1" applyAlignment="1" applyProtection="1">
      <alignment horizontal="center"/>
      <protection locked="0"/>
    </xf>
    <xf numFmtId="0" fontId="54" fillId="33" borderId="32" xfId="0" applyFont="1" applyFill="1" applyBorder="1" applyAlignment="1" applyProtection="1">
      <alignment horizontal="center"/>
      <protection locked="0"/>
    </xf>
    <xf numFmtId="0" fontId="54" fillId="33" borderId="32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3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3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5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6" xfId="0" applyFont="1" applyFill="1" applyBorder="1" applyAlignment="1" applyProtection="1">
      <alignment horizontal="right"/>
      <protection locked="0"/>
    </xf>
    <xf numFmtId="1" fontId="52" fillId="33" borderId="37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32" xfId="0" applyNumberFormat="1" applyFont="1" applyFill="1" applyBorder="1" applyAlignment="1" applyProtection="1">
      <alignment horizontal="center"/>
      <protection/>
    </xf>
    <xf numFmtId="166" fontId="52" fillId="33" borderId="32" xfId="0" applyNumberFormat="1" applyFont="1" applyFill="1" applyBorder="1" applyAlignment="1" applyProtection="1">
      <alignment horizontal="center"/>
      <protection locked="0"/>
    </xf>
    <xf numFmtId="166" fontId="52" fillId="33" borderId="15" xfId="0" applyNumberFormat="1" applyFont="1" applyFill="1" applyBorder="1" applyAlignment="1" applyProtection="1">
      <alignment horizontal="center"/>
      <protection/>
    </xf>
    <xf numFmtId="166" fontId="52" fillId="33" borderId="38" xfId="0" applyNumberFormat="1" applyFont="1" applyFill="1" applyBorder="1" applyAlignment="1" applyProtection="1">
      <alignment horizontal="center"/>
      <protection/>
    </xf>
    <xf numFmtId="166" fontId="52" fillId="33" borderId="38" xfId="0" applyNumberFormat="1" applyFont="1" applyFill="1" applyBorder="1" applyAlignment="1" applyProtection="1">
      <alignment horizont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27" fillId="33" borderId="14" xfId="0" applyFont="1" applyFill="1" applyBorder="1" applyAlignment="1" applyProtection="1">
      <alignment/>
      <protection locked="0"/>
    </xf>
    <xf numFmtId="0" fontId="56" fillId="33" borderId="32" xfId="0" applyNumberFormat="1" applyFont="1" applyFill="1" applyBorder="1" applyAlignment="1" applyProtection="1">
      <alignment horizontal="center"/>
      <protection locked="0"/>
    </xf>
    <xf numFmtId="0" fontId="56" fillId="33" borderId="14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15" xfId="0" applyFont="1" applyFill="1" applyBorder="1" applyAlignment="1" applyProtection="1">
      <alignment/>
      <protection locked="0"/>
    </xf>
    <xf numFmtId="0" fontId="56" fillId="33" borderId="25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0" fontId="56" fillId="33" borderId="26" xfId="0" applyFont="1" applyFill="1" applyBorder="1" applyAlignment="1" applyProtection="1">
      <alignment/>
      <protection locked="0"/>
    </xf>
    <xf numFmtId="0" fontId="29" fillId="33" borderId="27" xfId="0" applyNumberFormat="1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166" fontId="29" fillId="33" borderId="27" xfId="0" applyNumberFormat="1" applyFont="1" applyFill="1" applyBorder="1" applyAlignment="1" applyProtection="1">
      <alignment horizontal="center"/>
      <protection/>
    </xf>
    <xf numFmtId="166" fontId="29" fillId="33" borderId="27" xfId="0" applyNumberFormat="1" applyFont="1" applyFill="1" applyBorder="1" applyAlignment="1" applyProtection="1">
      <alignment horizontal="center"/>
      <protection locked="0"/>
    </xf>
    <xf numFmtId="166" fontId="29" fillId="33" borderId="12" xfId="0" applyNumberFormat="1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/>
      <protection locked="0"/>
    </xf>
    <xf numFmtId="0" fontId="29" fillId="33" borderId="15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 horizontal="center"/>
      <protection locked="0"/>
    </xf>
    <xf numFmtId="0" fontId="29" fillId="33" borderId="32" xfId="0" applyFont="1" applyFill="1" applyBorder="1" applyAlignment="1" applyProtection="1">
      <alignment/>
      <protection locked="0"/>
    </xf>
    <xf numFmtId="166" fontId="29" fillId="33" borderId="32" xfId="0" applyNumberFormat="1" applyFont="1" applyFill="1" applyBorder="1" applyAlignment="1" applyProtection="1">
      <alignment horizontal="center"/>
      <protection/>
    </xf>
    <xf numFmtId="166" fontId="29" fillId="33" borderId="32" xfId="0" applyNumberFormat="1" applyFont="1" applyFill="1" applyBorder="1" applyAlignment="1" applyProtection="1">
      <alignment horizontal="center"/>
      <protection locked="0"/>
    </xf>
    <xf numFmtId="166" fontId="29" fillId="33" borderId="15" xfId="0" applyNumberFormat="1" applyFont="1" applyFill="1" applyBorder="1" applyAlignment="1" applyProtection="1">
      <alignment horizontal="center"/>
      <protection/>
    </xf>
    <xf numFmtId="0" fontId="29" fillId="33" borderId="14" xfId="0" applyFont="1" applyFill="1" applyBorder="1" applyAlignment="1" applyProtection="1">
      <alignment/>
      <protection locked="0"/>
    </xf>
    <xf numFmtId="0" fontId="53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166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center"/>
      <protection locked="0"/>
    </xf>
    <xf numFmtId="0" fontId="52" fillId="33" borderId="32" xfId="0" applyFont="1" applyFill="1" applyBorder="1" applyAlignment="1" applyProtection="1">
      <alignment/>
      <protection locked="0"/>
    </xf>
    <xf numFmtId="1" fontId="51" fillId="0" borderId="0" xfId="0" applyNumberFormat="1" applyFont="1" applyAlignment="1" applyProtection="1">
      <alignment/>
      <protection locked="0"/>
    </xf>
    <xf numFmtId="0" fontId="29" fillId="33" borderId="32" xfId="0" applyNumberFormat="1" applyFont="1" applyFill="1" applyBorder="1" applyAlignment="1" applyProtection="1">
      <alignment horizontal="center"/>
      <protection locked="0"/>
    </xf>
    <xf numFmtId="0" fontId="52" fillId="0" borderId="39" xfId="0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/>
      <protection locked="0"/>
    </xf>
    <xf numFmtId="0" fontId="52" fillId="0" borderId="41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66" fontId="53" fillId="33" borderId="0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H14" sqref="H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6">
        <v>1601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106" t="s">
        <v>525</v>
      </c>
      <c r="E4" s="38" t="s">
        <v>12</v>
      </c>
      <c r="F4" s="107"/>
      <c r="G4" s="107"/>
      <c r="H4" s="108"/>
      <c r="I4" s="38" t="s">
        <v>9</v>
      </c>
      <c r="J4" s="109" t="str">
        <f>VLOOKUP(D4,CLIENTES,10,FALSE)</f>
        <v>02-441 4111</v>
      </c>
      <c r="K4" s="20"/>
    </row>
    <row r="5" spans="2:11" ht="15">
      <c r="B5" s="39"/>
      <c r="C5" s="40"/>
      <c r="D5" s="110"/>
      <c r="E5" s="130" t="str">
        <f>VLOOKUP(D4,CLIENTES,4,FALSE)</f>
        <v>Av. José Pedro Alessandri # 10501</v>
      </c>
      <c r="F5" s="130"/>
      <c r="G5" s="130"/>
      <c r="H5" s="130"/>
      <c r="I5" s="130"/>
      <c r="J5" s="131"/>
      <c r="K5" s="20"/>
    </row>
    <row r="6" spans="2:10" ht="17.25" customHeight="1">
      <c r="B6" s="39" t="s">
        <v>27</v>
      </c>
      <c r="C6" s="40"/>
      <c r="D6" s="111" t="str">
        <f>VLOOKUP(D4,CLIENTES,2,FALSE)</f>
        <v>WATTS   S.A</v>
      </c>
      <c r="E6" s="40" t="s">
        <v>7</v>
      </c>
      <c r="F6" s="130" t="str">
        <f>VLOOKUP(D4,CLIENTES,5,FALSE)</f>
        <v>SAN BERNARDO</v>
      </c>
      <c r="G6" s="130"/>
      <c r="H6" s="130"/>
      <c r="I6" s="112">
        <f>VLOOKUP(D4,CLIENTES,11,FALSE)</f>
        <v>0</v>
      </c>
      <c r="J6" s="113"/>
    </row>
    <row r="7" spans="2:10" ht="15">
      <c r="B7" s="39" t="s">
        <v>25</v>
      </c>
      <c r="C7" s="40"/>
      <c r="D7" s="111" t="str">
        <f>VLOOKUP(D4,CLIENTES,3,FALSE)</f>
        <v>Industria aiimentos</v>
      </c>
      <c r="E7" s="40" t="s">
        <v>8</v>
      </c>
      <c r="F7" s="130" t="str">
        <f>VLOOKUP(D4,CLIENTES,6,FALSE)</f>
        <v>STGO</v>
      </c>
      <c r="G7" s="130"/>
      <c r="H7" s="130"/>
      <c r="I7" s="40" t="s">
        <v>26</v>
      </c>
      <c r="J7" s="114" t="str">
        <f>VLOOKUP(D4,CLIENTES,8,FALSE)</f>
        <v>Javier Fuentealba S</v>
      </c>
    </row>
    <row r="8" spans="2:12" ht="15.75" thickBot="1">
      <c r="B8" s="128" t="s">
        <v>28</v>
      </c>
      <c r="C8" s="129"/>
      <c r="D8" s="111" t="str">
        <f>VLOOKUP(D4,CLIENTES,7,FALSE)</f>
        <v>60 dias</v>
      </c>
      <c r="E8" s="40" t="s">
        <v>11</v>
      </c>
      <c r="F8" s="130" t="str">
        <f>VLOOKUP(D4,CLIENTES,12,FALSE)</f>
        <v>crivera</v>
      </c>
      <c r="G8" s="130"/>
      <c r="H8" s="130"/>
      <c r="I8" s="40" t="s">
        <v>14</v>
      </c>
      <c r="J8" s="41">
        <f ca="1">TODAY()</f>
        <v>41743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122" t="s">
        <v>24</v>
      </c>
      <c r="D10" s="123"/>
      <c r="E10" s="124"/>
      <c r="F10" s="47" t="s">
        <v>0</v>
      </c>
      <c r="G10" s="48" t="s">
        <v>23</v>
      </c>
      <c r="H10" s="48" t="s">
        <v>15</v>
      </c>
      <c r="I10" s="49" t="s">
        <v>13</v>
      </c>
      <c r="J10" s="50" t="s">
        <v>2</v>
      </c>
      <c r="K10" s="24" t="s">
        <v>18</v>
      </c>
      <c r="L10" s="25" t="s">
        <v>591</v>
      </c>
      <c r="M10" s="25" t="s">
        <v>588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2">
        <v>1</v>
      </c>
      <c r="C11" s="125" t="s">
        <v>590</v>
      </c>
      <c r="D11" s="126"/>
      <c r="E11" s="127"/>
      <c r="F11" s="93">
        <v>1</v>
      </c>
      <c r="G11" s="94" t="s">
        <v>23</v>
      </c>
      <c r="H11" s="95">
        <f>VLOOKUP(B11,COTIZADO,8,FALSE)</f>
        <v>88442.55</v>
      </c>
      <c r="I11" s="96">
        <v>0</v>
      </c>
      <c r="J11" s="97">
        <f aca="true" t="shared" si="0" ref="J11:J28">F11*H11*(1-I11/100)</f>
        <v>88442.55</v>
      </c>
      <c r="K11" s="28">
        <v>1</v>
      </c>
      <c r="L11" s="29">
        <v>65513</v>
      </c>
      <c r="M11" s="29"/>
      <c r="N11" s="29"/>
      <c r="O11" s="29"/>
      <c r="P11" s="30">
        <v>1.35</v>
      </c>
      <c r="Q11" s="31">
        <f>+L11</f>
        <v>65513</v>
      </c>
      <c r="R11" s="35">
        <f>Q11*P11</f>
        <v>88442.55</v>
      </c>
    </row>
    <row r="12" spans="2:18" ht="15">
      <c r="B12" s="121"/>
      <c r="C12" s="84"/>
      <c r="D12" s="98"/>
      <c r="E12" s="99"/>
      <c r="F12" s="100"/>
      <c r="G12" s="101"/>
      <c r="H12" s="102"/>
      <c r="I12" s="103"/>
      <c r="J12" s="104">
        <f t="shared" si="0"/>
        <v>0</v>
      </c>
      <c r="K12" s="28">
        <v>2</v>
      </c>
      <c r="L12" s="29"/>
      <c r="M12" s="29"/>
      <c r="N12" s="29"/>
      <c r="O12" s="29"/>
      <c r="P12" s="30">
        <v>1.4</v>
      </c>
      <c r="Q12" s="31">
        <f aca="true" t="shared" si="1" ref="Q12:Q21">+M12</f>
        <v>0</v>
      </c>
      <c r="R12" s="35">
        <f aca="true" t="shared" si="2" ref="R12:R28">Q12*P12</f>
        <v>0</v>
      </c>
    </row>
    <row r="13" spans="2:18" ht="15">
      <c r="B13" s="85">
        <v>3</v>
      </c>
      <c r="C13" s="84"/>
      <c r="D13" s="98"/>
      <c r="E13" s="99"/>
      <c r="F13" s="100"/>
      <c r="G13" s="101"/>
      <c r="H13" s="102"/>
      <c r="I13" s="103"/>
      <c r="J13" s="104">
        <f t="shared" si="0"/>
        <v>0</v>
      </c>
      <c r="K13" s="28">
        <v>3</v>
      </c>
      <c r="L13" s="29"/>
      <c r="M13" s="29"/>
      <c r="N13" s="29"/>
      <c r="O13" s="29"/>
      <c r="P13" s="30">
        <v>1.4</v>
      </c>
      <c r="Q13" s="31">
        <f t="shared" si="1"/>
        <v>0</v>
      </c>
      <c r="R13" s="35">
        <f t="shared" si="2"/>
        <v>0</v>
      </c>
    </row>
    <row r="14" spans="2:18" ht="15">
      <c r="B14" s="85">
        <v>4</v>
      </c>
      <c r="C14" s="105"/>
      <c r="D14" s="98"/>
      <c r="E14" s="99"/>
      <c r="F14" s="100"/>
      <c r="G14" s="101"/>
      <c r="H14" s="102"/>
      <c r="I14" s="103">
        <v>0</v>
      </c>
      <c r="J14" s="104">
        <f t="shared" si="0"/>
        <v>0</v>
      </c>
      <c r="K14" s="28">
        <v>4</v>
      </c>
      <c r="L14" s="29"/>
      <c r="M14" s="29"/>
      <c r="N14" s="29"/>
      <c r="O14" s="29"/>
      <c r="P14" s="30">
        <v>1.4</v>
      </c>
      <c r="Q14" s="31">
        <f>+L14</f>
        <v>0</v>
      </c>
      <c r="R14" s="35">
        <f t="shared" si="2"/>
        <v>0</v>
      </c>
    </row>
    <row r="15" spans="2:18" ht="15">
      <c r="B15" s="85">
        <v>5</v>
      </c>
      <c r="C15" s="105"/>
      <c r="D15" s="98"/>
      <c r="E15" s="99"/>
      <c r="F15" s="100"/>
      <c r="G15" s="101"/>
      <c r="H15" s="102"/>
      <c r="I15" s="103">
        <v>0</v>
      </c>
      <c r="J15" s="104">
        <f t="shared" si="0"/>
        <v>0</v>
      </c>
      <c r="K15" s="28">
        <v>5</v>
      </c>
      <c r="L15" s="29"/>
      <c r="M15" s="29"/>
      <c r="N15" s="120"/>
      <c r="O15" s="29"/>
      <c r="P15" s="30">
        <v>1.4</v>
      </c>
      <c r="Q15" s="31">
        <f>+N15</f>
        <v>0</v>
      </c>
      <c r="R15" s="35">
        <f t="shared" si="2"/>
        <v>0</v>
      </c>
    </row>
    <row r="16" spans="2:18" ht="15">
      <c r="B16" s="85">
        <v>6</v>
      </c>
      <c r="C16" s="105"/>
      <c r="D16" s="98"/>
      <c r="E16" s="99"/>
      <c r="F16" s="100"/>
      <c r="G16" s="101"/>
      <c r="H16" s="102"/>
      <c r="I16" s="103">
        <v>0</v>
      </c>
      <c r="J16" s="104">
        <f t="shared" si="0"/>
        <v>0</v>
      </c>
      <c r="K16" s="28">
        <v>6</v>
      </c>
      <c r="L16" s="29"/>
      <c r="M16" s="29"/>
      <c r="N16" s="29"/>
      <c r="O16" s="29"/>
      <c r="P16" s="30">
        <v>1.4</v>
      </c>
      <c r="Q16" s="31">
        <f t="shared" si="1"/>
        <v>0</v>
      </c>
      <c r="R16" s="35">
        <f t="shared" si="2"/>
        <v>0</v>
      </c>
    </row>
    <row r="17" spans="2:18" ht="15">
      <c r="B17" s="85">
        <v>7</v>
      </c>
      <c r="C17" s="105"/>
      <c r="D17" s="98"/>
      <c r="E17" s="99"/>
      <c r="F17" s="100"/>
      <c r="G17" s="101"/>
      <c r="H17" s="102"/>
      <c r="I17" s="103">
        <v>0</v>
      </c>
      <c r="J17" s="104">
        <f t="shared" si="0"/>
        <v>0</v>
      </c>
      <c r="K17" s="28">
        <v>7</v>
      </c>
      <c r="L17" s="29"/>
      <c r="M17" s="29"/>
      <c r="N17" s="29"/>
      <c r="O17" s="29"/>
      <c r="P17" s="30">
        <v>1.4</v>
      </c>
      <c r="Q17" s="31">
        <f t="shared" si="1"/>
        <v>0</v>
      </c>
      <c r="R17" s="35">
        <f t="shared" si="2"/>
        <v>0</v>
      </c>
    </row>
    <row r="18" spans="2:18" ht="15">
      <c r="B18" s="85">
        <v>8</v>
      </c>
      <c r="C18" s="105"/>
      <c r="D18" s="98"/>
      <c r="E18" s="99"/>
      <c r="F18" s="100"/>
      <c r="G18" s="101"/>
      <c r="H18" s="102"/>
      <c r="I18" s="103">
        <v>0</v>
      </c>
      <c r="J18" s="104">
        <f t="shared" si="0"/>
        <v>0</v>
      </c>
      <c r="K18" s="28">
        <v>8</v>
      </c>
      <c r="L18" s="29"/>
      <c r="M18" s="29"/>
      <c r="N18" s="29"/>
      <c r="O18" s="29"/>
      <c r="P18" s="30">
        <v>1.6</v>
      </c>
      <c r="Q18" s="31">
        <f t="shared" si="1"/>
        <v>0</v>
      </c>
      <c r="R18" s="35">
        <f t="shared" si="2"/>
        <v>0</v>
      </c>
    </row>
    <row r="19" spans="2:18" ht="15">
      <c r="B19" s="85">
        <v>9</v>
      </c>
      <c r="C19" s="105"/>
      <c r="D19" s="98"/>
      <c r="E19" s="99"/>
      <c r="F19" s="100"/>
      <c r="G19" s="101"/>
      <c r="H19" s="102"/>
      <c r="I19" s="103">
        <v>0</v>
      </c>
      <c r="J19" s="104">
        <f t="shared" si="0"/>
        <v>0</v>
      </c>
      <c r="K19" s="28">
        <v>9</v>
      </c>
      <c r="L19" s="29"/>
      <c r="M19" s="29"/>
      <c r="N19" s="29"/>
      <c r="O19" s="29"/>
      <c r="P19" s="30">
        <v>1.4</v>
      </c>
      <c r="Q19" s="31">
        <f t="shared" si="1"/>
        <v>0</v>
      </c>
      <c r="R19" s="35">
        <f t="shared" si="2"/>
        <v>0</v>
      </c>
    </row>
    <row r="20" spans="2:18" ht="15">
      <c r="B20" s="85">
        <v>10</v>
      </c>
      <c r="C20" s="115"/>
      <c r="D20" s="116"/>
      <c r="E20" s="117"/>
      <c r="F20" s="118"/>
      <c r="G20" s="119"/>
      <c r="H20" s="77"/>
      <c r="I20" s="78">
        <v>0</v>
      </c>
      <c r="J20" s="79">
        <f t="shared" si="0"/>
        <v>0</v>
      </c>
      <c r="K20" s="28">
        <v>10</v>
      </c>
      <c r="L20" s="29"/>
      <c r="M20" s="29"/>
      <c r="N20" s="29"/>
      <c r="O20" s="29"/>
      <c r="P20" s="30">
        <v>1.4</v>
      </c>
      <c r="Q20" s="31">
        <f t="shared" si="1"/>
        <v>0</v>
      </c>
      <c r="R20" s="35">
        <f t="shared" si="2"/>
        <v>0</v>
      </c>
    </row>
    <row r="21" spans="2:18" ht="15">
      <c r="B21" s="85">
        <v>11</v>
      </c>
      <c r="C21" s="115"/>
      <c r="D21" s="116"/>
      <c r="E21" s="117"/>
      <c r="F21" s="118"/>
      <c r="G21" s="119"/>
      <c r="H21" s="77"/>
      <c r="I21" s="78">
        <v>0</v>
      </c>
      <c r="J21" s="79">
        <f t="shared" si="0"/>
        <v>0</v>
      </c>
      <c r="K21" s="28">
        <v>11</v>
      </c>
      <c r="L21" s="29"/>
      <c r="M21" s="29"/>
      <c r="N21" s="29"/>
      <c r="O21" s="29"/>
      <c r="P21" s="30">
        <v>1.4</v>
      </c>
      <c r="Q21" s="31">
        <f t="shared" si="1"/>
        <v>0</v>
      </c>
      <c r="R21" s="35">
        <f t="shared" si="2"/>
        <v>0</v>
      </c>
    </row>
    <row r="22" spans="2:18" ht="15">
      <c r="B22" s="85">
        <v>12</v>
      </c>
      <c r="C22" s="105"/>
      <c r="D22" s="87"/>
      <c r="E22" s="88"/>
      <c r="F22" s="51"/>
      <c r="G22" s="52"/>
      <c r="H22" s="77">
        <f aca="true" t="shared" si="3" ref="H22:H28">VLOOKUP(B22,COTIZADO,8,FALSE)</f>
        <v>0</v>
      </c>
      <c r="I22" s="78">
        <v>0</v>
      </c>
      <c r="J22" s="79">
        <f t="shared" si="0"/>
        <v>0</v>
      </c>
      <c r="K22" s="28">
        <v>12</v>
      </c>
      <c r="L22" s="29"/>
      <c r="M22" s="29"/>
      <c r="N22" s="29"/>
      <c r="O22" s="29"/>
      <c r="P22" s="30"/>
      <c r="Q22" s="31"/>
      <c r="R22" s="35">
        <f t="shared" si="2"/>
        <v>0</v>
      </c>
    </row>
    <row r="23" spans="2:18" ht="15">
      <c r="B23" s="85">
        <v>13</v>
      </c>
      <c r="C23" s="86"/>
      <c r="D23" s="87"/>
      <c r="E23" s="88"/>
      <c r="F23" s="51"/>
      <c r="G23" s="52"/>
      <c r="H23" s="77">
        <f t="shared" si="3"/>
        <v>0</v>
      </c>
      <c r="I23" s="78">
        <v>0</v>
      </c>
      <c r="J23" s="79">
        <f t="shared" si="0"/>
        <v>0</v>
      </c>
      <c r="K23" s="28">
        <v>13</v>
      </c>
      <c r="L23" s="29"/>
      <c r="M23" s="29"/>
      <c r="N23" s="29"/>
      <c r="O23" s="29"/>
      <c r="P23" s="30"/>
      <c r="Q23" s="31"/>
      <c r="R23" s="35">
        <f t="shared" si="2"/>
        <v>0</v>
      </c>
    </row>
    <row r="24" spans="2:18" ht="15">
      <c r="B24" s="85">
        <v>14</v>
      </c>
      <c r="C24" s="86"/>
      <c r="D24" s="87"/>
      <c r="E24" s="88"/>
      <c r="F24" s="51"/>
      <c r="G24" s="52"/>
      <c r="H24" s="77">
        <f t="shared" si="3"/>
        <v>0</v>
      </c>
      <c r="I24" s="78">
        <v>0</v>
      </c>
      <c r="J24" s="79">
        <f t="shared" si="0"/>
        <v>0</v>
      </c>
      <c r="K24" s="28">
        <v>14</v>
      </c>
      <c r="L24" s="29"/>
      <c r="M24" s="29"/>
      <c r="N24" s="29"/>
      <c r="O24" s="29"/>
      <c r="P24" s="30"/>
      <c r="Q24" s="31"/>
      <c r="R24" s="35">
        <f t="shared" si="2"/>
        <v>0</v>
      </c>
    </row>
    <row r="25" spans="2:18" ht="15">
      <c r="B25" s="85">
        <v>15</v>
      </c>
      <c r="C25" s="86"/>
      <c r="D25" s="87"/>
      <c r="E25" s="88"/>
      <c r="F25" s="51"/>
      <c r="G25" s="52"/>
      <c r="H25" s="77">
        <f t="shared" si="3"/>
        <v>0</v>
      </c>
      <c r="I25" s="78">
        <v>0</v>
      </c>
      <c r="J25" s="79">
        <f t="shared" si="0"/>
        <v>0</v>
      </c>
      <c r="K25" s="28">
        <v>15</v>
      </c>
      <c r="L25" s="29"/>
      <c r="M25" s="29"/>
      <c r="N25" s="29"/>
      <c r="O25" s="29"/>
      <c r="P25" s="30"/>
      <c r="Q25" s="31"/>
      <c r="R25" s="35">
        <f t="shared" si="2"/>
        <v>0</v>
      </c>
    </row>
    <row r="26" spans="2:18" ht="15">
      <c r="B26" s="85">
        <v>16</v>
      </c>
      <c r="C26" s="86"/>
      <c r="D26" s="87"/>
      <c r="E26" s="88"/>
      <c r="F26" s="51"/>
      <c r="G26" s="52"/>
      <c r="H26" s="77">
        <f t="shared" si="3"/>
        <v>0</v>
      </c>
      <c r="I26" s="78">
        <v>0</v>
      </c>
      <c r="J26" s="79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85">
        <v>17</v>
      </c>
      <c r="C27" s="86"/>
      <c r="D27" s="87"/>
      <c r="E27" s="88"/>
      <c r="F27" s="51"/>
      <c r="G27" s="52"/>
      <c r="H27" s="77">
        <f t="shared" si="3"/>
        <v>0</v>
      </c>
      <c r="I27" s="78">
        <v>0</v>
      </c>
      <c r="J27" s="79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85">
        <v>18</v>
      </c>
      <c r="C28" s="89"/>
      <c r="D28" s="90"/>
      <c r="E28" s="91"/>
      <c r="F28" s="51"/>
      <c r="G28" s="52"/>
      <c r="H28" s="80">
        <f t="shared" si="3"/>
        <v>0</v>
      </c>
      <c r="I28" s="81">
        <v>0</v>
      </c>
      <c r="J28" s="82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53" t="s">
        <v>17</v>
      </c>
      <c r="C29" s="54"/>
      <c r="D29" s="38"/>
      <c r="E29" s="38"/>
      <c r="F29" s="55"/>
      <c r="G29" s="56" t="s">
        <v>3</v>
      </c>
      <c r="H29" s="57"/>
      <c r="I29" s="58"/>
      <c r="J29" s="59">
        <f>SUM(J11:J28)</f>
        <v>88442.55</v>
      </c>
    </row>
    <row r="30" spans="2:10" ht="15">
      <c r="B30" s="60"/>
      <c r="C30" s="61"/>
      <c r="D30" s="62"/>
      <c r="E30" s="40"/>
      <c r="F30" s="63"/>
      <c r="G30" s="64" t="s">
        <v>13</v>
      </c>
      <c r="H30" s="65"/>
      <c r="I30" s="66"/>
      <c r="J30" s="67">
        <f>J29*I30</f>
        <v>0</v>
      </c>
    </row>
    <row r="31" spans="2:10" ht="15">
      <c r="B31" s="39"/>
      <c r="C31" s="40"/>
      <c r="D31" s="40"/>
      <c r="E31" s="40"/>
      <c r="F31" s="68"/>
      <c r="G31" s="69" t="s">
        <v>4</v>
      </c>
      <c r="H31" s="61"/>
      <c r="I31" s="70"/>
      <c r="J31" s="67">
        <f>J29-J30</f>
        <v>88442.55</v>
      </c>
    </row>
    <row r="32" spans="2:10" ht="15">
      <c r="B32" s="39"/>
      <c r="C32" s="40"/>
      <c r="D32" s="40"/>
      <c r="E32" s="40"/>
      <c r="F32" s="63"/>
      <c r="G32" s="64">
        <v>0.19</v>
      </c>
      <c r="H32" s="65"/>
      <c r="I32" s="66">
        <v>0.19</v>
      </c>
      <c r="J32" s="67">
        <f>J31*I32</f>
        <v>16804.0845</v>
      </c>
    </row>
    <row r="33" spans="2:10" ht="15.75" thickBot="1">
      <c r="B33" s="42"/>
      <c r="C33" s="43"/>
      <c r="D33" s="43"/>
      <c r="E33" s="43"/>
      <c r="F33" s="71"/>
      <c r="G33" s="72" t="s">
        <v>2</v>
      </c>
      <c r="H33" s="73"/>
      <c r="I33" s="74"/>
      <c r="J33" s="75">
        <f>J31+J32</f>
        <v>105246.6345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2" activePane="bottomLeft" state="frozen"/>
      <selection pane="topLeft" activeCell="B1" sqref="B1"/>
      <selection pane="bottomLeft" activeCell="I104" sqref="I104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557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558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559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560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561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559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558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562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563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564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565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566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558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558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565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558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558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584</v>
      </c>
      <c r="D103" t="s">
        <v>585</v>
      </c>
      <c r="E103" t="s">
        <v>586</v>
      </c>
      <c r="F103" t="s">
        <v>32</v>
      </c>
      <c r="G103" t="s">
        <v>33</v>
      </c>
      <c r="H103" t="s">
        <v>583</v>
      </c>
      <c r="I103" t="s">
        <v>589</v>
      </c>
      <c r="K103" t="s">
        <v>526</v>
      </c>
      <c r="L103" s="83"/>
      <c r="M103" t="s">
        <v>587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spans="1:11" ht="15">
      <c r="A106">
        <v>105</v>
      </c>
      <c r="B106" s="36" t="s">
        <v>576</v>
      </c>
      <c r="C106" t="s">
        <v>571</v>
      </c>
      <c r="D106" t="s">
        <v>572</v>
      </c>
      <c r="E106" t="s">
        <v>573</v>
      </c>
      <c r="F106" t="s">
        <v>167</v>
      </c>
      <c r="G106" t="s">
        <v>33</v>
      </c>
      <c r="I106" t="s">
        <v>574</v>
      </c>
      <c r="K106" t="s">
        <v>575</v>
      </c>
    </row>
    <row r="107" spans="1:9" ht="15">
      <c r="A107">
        <v>106</v>
      </c>
      <c r="B107" s="36" t="s">
        <v>579</v>
      </c>
      <c r="C107" t="s">
        <v>577</v>
      </c>
      <c r="D107" t="s">
        <v>578</v>
      </c>
      <c r="E107" t="s">
        <v>580</v>
      </c>
      <c r="F107" t="s">
        <v>581</v>
      </c>
      <c r="G107" t="s">
        <v>33</v>
      </c>
      <c r="I107" t="s">
        <v>582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2014-04-03T15:03:58Z</cp:lastPrinted>
  <dcterms:created xsi:type="dcterms:W3CDTF">2013-07-12T05:01:37Z</dcterms:created>
  <dcterms:modified xsi:type="dcterms:W3CDTF">2014-04-14T17:13:43Z</dcterms:modified>
  <cp:category/>
  <cp:version/>
  <cp:contentType/>
  <cp:contentStatus/>
</cp:coreProperties>
</file>